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la\Desktop\"/>
    </mc:Choice>
  </mc:AlternateContent>
  <xr:revisionPtr revIDLastSave="0" documentId="13_ncr:1_{79DED452-4AD4-4B39-B8CC-AB173177AB58}" xr6:coauthVersionLast="47" xr6:coauthVersionMax="47" xr10:uidLastSave="{00000000-0000-0000-0000-000000000000}"/>
  <bookViews>
    <workbookView xWindow="-108" yWindow="-108" windowWidth="23256" windowHeight="12456" xr2:uid="{EEE8B446-1054-479C-A0A8-977B64225F39}"/>
  </bookViews>
  <sheets>
    <sheet name="EB" sheetId="24" r:id="rId1"/>
    <sheet name="AB" sheetId="21" r:id="rId2"/>
    <sheet name="SB" sheetId="2" r:id="rId3"/>
    <sheet name="Art" sheetId="3" r:id="rId4"/>
    <sheet name="Bell" sheetId="14" r:id="rId5"/>
    <sheet name="Book" sheetId="4" r:id="rId6"/>
    <sheet name="Charity" sheetId="26" r:id="rId7"/>
    <sheet name="Chess" sheetId="7" r:id="rId8"/>
    <sheet name="Dance" sheetId="30" r:id="rId9"/>
    <sheet name="D&amp;I" sheetId="27" r:id="rId10"/>
    <sheet name="Exco" sheetId="23" r:id="rId11"/>
    <sheet name="Film" sheetId="8" r:id="rId12"/>
    <sheet name="Graduation" sheetId="20" r:id="rId13"/>
    <sheet name="Hypatia" sheetId="10" r:id="rId14"/>
    <sheet name="IRDC" sheetId="11" r:id="rId15"/>
    <sheet name="LatAm" sheetId="12" r:id="rId16"/>
    <sheet name="Le Roc" sheetId="19" r:id="rId17"/>
    <sheet name="Music" sheetId="25" r:id="rId18"/>
    <sheet name="Party" sheetId="28" r:id="rId19"/>
    <sheet name="PINE" sheetId="9" r:id="rId20"/>
    <sheet name="Poetry" sheetId="18" r:id="rId21"/>
    <sheet name="Rhetorica" sheetId="22" r:id="rId22"/>
    <sheet name="SoFuS" sheetId="29" r:id="rId23"/>
    <sheet name="Spiritual E." sheetId="1" r:id="rId24"/>
    <sheet name="Sports" sheetId="15" r:id="rId25"/>
    <sheet name="STEM" sheetId="13" r:id="rId26"/>
    <sheet name="Theatre" sheetId="16" r:id="rId27"/>
    <sheet name="UCSRN" sheetId="17" r:id="rId28"/>
    <sheet name="Yoga" sheetId="31" r:id="rId29"/>
  </sheets>
  <externalReferences>
    <externalReference r:id="rId30"/>
  </externalReferences>
  <definedNames>
    <definedName name="CostsCodes" localSheetId="2">[1]!Costs0[Bcode]</definedName>
    <definedName name="CostsSecNo" localSheetId="2">[1]!Costs0[SecNo]</definedName>
    <definedName name="IncomeCodes" localSheetId="2">[1]!Income0[Bcode]</definedName>
    <definedName name="IncomeSecNo" localSheetId="2">[1]!Income0[SecNo]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31" l="1"/>
  <c r="G5" i="31"/>
  <c r="D8" i="12"/>
  <c r="D5" i="3"/>
  <c r="F11" i="1"/>
  <c r="D8" i="2"/>
  <c r="D7" i="2"/>
  <c r="G14" i="24"/>
  <c r="D6" i="24"/>
  <c r="D18" i="23"/>
  <c r="D8" i="21"/>
  <c r="D7" i="21"/>
  <c r="G5" i="22"/>
  <c r="D6" i="22"/>
  <c r="G7" i="31" l="1"/>
  <c r="G10" i="15"/>
  <c r="G5" i="1"/>
  <c r="D5" i="1"/>
  <c r="G12" i="18"/>
  <c r="G8" i="28"/>
  <c r="D8" i="28"/>
  <c r="G15" i="25"/>
  <c r="G12" i="26"/>
  <c r="G6" i="20"/>
  <c r="G9" i="14"/>
  <c r="G31" i="23"/>
  <c r="F8" i="23"/>
  <c r="D8" i="23"/>
  <c r="D7" i="23"/>
  <c r="F6" i="23"/>
  <c r="D25" i="23"/>
  <c r="D17" i="23"/>
  <c r="D15" i="23" s="1"/>
  <c r="D11" i="23"/>
  <c r="D5" i="13"/>
  <c r="G5" i="13" s="1"/>
  <c r="F5" i="13"/>
  <c r="G39" i="21"/>
  <c r="G36" i="21"/>
  <c r="G30" i="21"/>
  <c r="G27" i="21"/>
  <c r="G23" i="21"/>
  <c r="G20" i="21"/>
  <c r="G17" i="21"/>
  <c r="G14" i="21"/>
  <c r="G9" i="21"/>
  <c r="G10" i="21"/>
  <c r="G6" i="21"/>
  <c r="G6" i="30"/>
  <c r="D5" i="21"/>
  <c r="G5" i="21" s="1"/>
  <c r="G8" i="23" l="1"/>
  <c r="G43" i="21"/>
  <c r="D7" i="15"/>
  <c r="G7" i="15" s="1"/>
  <c r="F5" i="15"/>
  <c r="G11" i="1"/>
  <c r="G14" i="1" s="1"/>
  <c r="G6" i="18"/>
  <c r="D7" i="25"/>
  <c r="G7" i="25" s="1"/>
  <c r="G13" i="25"/>
  <c r="G8" i="12"/>
  <c r="D9" i="29"/>
  <c r="D8" i="29"/>
  <c r="G6" i="29"/>
  <c r="G5" i="29"/>
  <c r="D5" i="27"/>
  <c r="G5" i="27" s="1"/>
  <c r="G6" i="27" s="1"/>
  <c r="G8" i="14"/>
  <c r="D7" i="3"/>
  <c r="G6" i="3" s="1"/>
  <c r="F5" i="3"/>
  <c r="D15" i="2"/>
  <c r="G15" i="2" s="1"/>
  <c r="G23" i="2"/>
  <c r="D20" i="2"/>
  <c r="G19" i="2" s="1"/>
  <c r="G12" i="2"/>
  <c r="G6" i="2"/>
  <c r="G9" i="2"/>
  <c r="G5" i="19"/>
  <c r="G6" i="19"/>
  <c r="G13" i="24"/>
  <c r="G12" i="24"/>
  <c r="G11" i="24"/>
  <c r="G10" i="24"/>
  <c r="G9" i="24"/>
  <c r="G6" i="24"/>
  <c r="F8" i="28"/>
  <c r="G5" i="28"/>
  <c r="G7" i="26"/>
  <c r="D6" i="26"/>
  <c r="G6" i="26" s="1"/>
  <c r="D5" i="26"/>
  <c r="G5" i="26" s="1"/>
  <c r="G14" i="25"/>
  <c r="G12" i="25"/>
  <c r="G9" i="25"/>
  <c r="D8" i="25"/>
  <c r="G8" i="25" s="1"/>
  <c r="G6" i="25"/>
  <c r="D5" i="25"/>
  <c r="G5" i="25" s="1"/>
  <c r="G8" i="24"/>
  <c r="G7" i="24"/>
  <c r="D5" i="24"/>
  <c r="G5" i="24" s="1"/>
  <c r="D5" i="23"/>
  <c r="G5" i="23" s="1"/>
  <c r="G9" i="23"/>
  <c r="F7" i="23"/>
  <c r="D8" i="22"/>
  <c r="G8" i="22" s="1"/>
  <c r="D5" i="20"/>
  <c r="G5" i="20" s="1"/>
  <c r="G11" i="18"/>
  <c r="G8" i="18"/>
  <c r="G7" i="18"/>
  <c r="D5" i="18"/>
  <c r="G5" i="18" s="1"/>
  <c r="G6" i="17"/>
  <c r="G7" i="17"/>
  <c r="G8" i="17"/>
  <c r="G9" i="17"/>
  <c r="G5" i="17"/>
  <c r="G7" i="16"/>
  <c r="G6" i="16"/>
  <c r="D5" i="16"/>
  <c r="G5" i="16" s="1"/>
  <c r="D5" i="15"/>
  <c r="G5" i="15" s="1"/>
  <c r="F9" i="15"/>
  <c r="D9" i="15"/>
  <c r="F8" i="15"/>
  <c r="D8" i="15"/>
  <c r="G8" i="15" s="1"/>
  <c r="F6" i="15"/>
  <c r="D6" i="15"/>
  <c r="G7" i="14"/>
  <c r="G6" i="14"/>
  <c r="G5" i="14"/>
  <c r="F10" i="13"/>
  <c r="D10" i="13"/>
  <c r="G14" i="13"/>
  <c r="G11" i="13"/>
  <c r="G9" i="13"/>
  <c r="G6" i="13"/>
  <c r="G15" i="13" s="1"/>
  <c r="G6" i="12"/>
  <c r="G5" i="12"/>
  <c r="D8" i="11"/>
  <c r="G8" i="11" s="1"/>
  <c r="G7" i="11"/>
  <c r="G6" i="11"/>
  <c r="D5" i="11"/>
  <c r="G5" i="11" s="1"/>
  <c r="G9" i="10"/>
  <c r="G8" i="10"/>
  <c r="G12" i="10" s="1"/>
  <c r="G7" i="10"/>
  <c r="D6" i="10"/>
  <c r="G6" i="10" s="1"/>
  <c r="D5" i="10"/>
  <c r="G5" i="10" s="1"/>
  <c r="G11" i="9"/>
  <c r="G8" i="9"/>
  <c r="G7" i="9"/>
  <c r="G6" i="9"/>
  <c r="G5" i="9"/>
  <c r="G9" i="8"/>
  <c r="G15" i="8" s="1"/>
  <c r="G14" i="8"/>
  <c r="F8" i="8"/>
  <c r="D8" i="8"/>
  <c r="D7" i="8"/>
  <c r="D6" i="8"/>
  <c r="G5" i="8" s="1"/>
  <c r="G7" i="7"/>
  <c r="D6" i="7"/>
  <c r="D5" i="7"/>
  <c r="G5" i="7" s="1"/>
  <c r="G6" i="7"/>
  <c r="G9" i="4"/>
  <c r="G12" i="4"/>
  <c r="D7" i="4"/>
  <c r="D6" i="4"/>
  <c r="G5" i="4" s="1"/>
  <c r="G8" i="4"/>
  <c r="G12" i="3"/>
  <c r="G11" i="3"/>
  <c r="G10" i="3"/>
  <c r="G9" i="3"/>
  <c r="G10" i="1"/>
  <c r="D11" i="1"/>
  <c r="G18" i="2"/>
  <c r="G5" i="2"/>
  <c r="F5" i="1"/>
  <c r="G24" i="2" l="1"/>
  <c r="G7" i="23"/>
  <c r="G32" i="23" s="1"/>
  <c r="G10" i="13"/>
  <c r="G9" i="15"/>
  <c r="G9" i="22"/>
  <c r="G12" i="9"/>
  <c r="G8" i="8"/>
  <c r="G15" i="4"/>
  <c r="G9" i="12"/>
  <c r="G7" i="29"/>
  <c r="G10" i="29" s="1"/>
  <c r="G12" i="20"/>
  <c r="G5" i="3"/>
  <c r="G13" i="3" s="1"/>
  <c r="G16" i="28"/>
  <c r="G8" i="26"/>
  <c r="G10" i="19"/>
  <c r="G10" i="17"/>
  <c r="G10" i="16"/>
  <c r="G6" i="15"/>
  <c r="G9" i="11"/>
  <c r="G8" i="7"/>
</calcChain>
</file>

<file path=xl/sharedStrings.xml><?xml version="1.0" encoding="utf-8"?>
<sst xmlns="http://schemas.openxmlformats.org/spreadsheetml/2006/main" count="606" uniqueCount="316">
  <si>
    <t>Academic Board</t>
  </si>
  <si>
    <t>Executive Board</t>
  </si>
  <si>
    <t>Hypatia</t>
  </si>
  <si>
    <t>Le Roc</t>
  </si>
  <si>
    <t>PINE</t>
  </si>
  <si>
    <t>Rhetorica</t>
  </si>
  <si>
    <t>Social Board</t>
  </si>
  <si>
    <t>Theatre</t>
  </si>
  <si>
    <t>Event</t>
  </si>
  <si>
    <t>Description</t>
  </si>
  <si>
    <t>Cost</t>
  </si>
  <si>
    <t>Tickets</t>
  </si>
  <si>
    <t>Ticket Income</t>
  </si>
  <si>
    <t>Request</t>
  </si>
  <si>
    <t>Bonding</t>
  </si>
  <si>
    <t>Board bonding (3 x 50€)</t>
  </si>
  <si>
    <t>Board Crewnecks</t>
  </si>
  <si>
    <t>For 7 new members (6 x 25€)</t>
  </si>
  <si>
    <t>Bank Fees</t>
  </si>
  <si>
    <t>Fees</t>
  </si>
  <si>
    <t>Website Fees</t>
  </si>
  <si>
    <t>Notion</t>
  </si>
  <si>
    <t>For new board organisation system (80$ anually)</t>
  </si>
  <si>
    <t>Board room supplies</t>
  </si>
  <si>
    <t>e.g. trash bags, boxes, …</t>
  </si>
  <si>
    <t>Printing</t>
  </si>
  <si>
    <t>For all boards + committees</t>
  </si>
  <si>
    <t>Standing banner</t>
  </si>
  <si>
    <t>For open days etc.</t>
  </si>
  <si>
    <t>Contingency</t>
  </si>
  <si>
    <t>10% of all money in the bank account</t>
  </si>
  <si>
    <t>Total Requested Budget</t>
  </si>
  <si>
    <t>Community Lunches (15x)</t>
  </si>
  <si>
    <t>Snacks (15 x 10€)</t>
  </si>
  <si>
    <t>Guest Lectures</t>
  </si>
  <si>
    <t>Speaker Gifts (2 x 10€)</t>
  </si>
  <si>
    <t>Snacks (2 x 10€)</t>
  </si>
  <si>
    <t>Kai Lectures (3x but only one gift)</t>
  </si>
  <si>
    <t>Speaker gift</t>
  </si>
  <si>
    <t>Panel on Sexual Violence</t>
  </si>
  <si>
    <t>Speaker Gifts (6x10€)</t>
  </si>
  <si>
    <t>Pizza</t>
  </si>
  <si>
    <t>Soft drinks</t>
  </si>
  <si>
    <t>Financial literacy workshop</t>
  </si>
  <si>
    <t>Snacks</t>
  </si>
  <si>
    <t xml:space="preserve">Gifts (3x 10) </t>
  </si>
  <si>
    <t>UCM TedX</t>
  </si>
  <si>
    <t>Drinks (Cocktails)</t>
  </si>
  <si>
    <t>Workshop with United Netherlands</t>
  </si>
  <si>
    <t xml:space="preserve">Compensation </t>
  </si>
  <si>
    <t>Panel on Mental health</t>
  </si>
  <si>
    <t>Gifts (5x10€)</t>
  </si>
  <si>
    <t>Curriculum Fair</t>
  </si>
  <si>
    <t xml:space="preserve">Snacks </t>
  </si>
  <si>
    <t>Life after the Bubble</t>
  </si>
  <si>
    <t>Universalis Contribution to Getting Alumni to Maastricht</t>
  </si>
  <si>
    <t>Freiburg exchange</t>
  </si>
  <si>
    <t>Activities (hosted in Maastricht)</t>
  </si>
  <si>
    <t>Travel + Parking</t>
  </si>
  <si>
    <t>20 x 20€</t>
  </si>
  <si>
    <t>Poetry night (collab with SG)</t>
  </si>
  <si>
    <t xml:space="preserve">Drinks </t>
  </si>
  <si>
    <t>Fruitbowl (weekly)</t>
  </si>
  <si>
    <t>50€, then bought from the cash</t>
  </si>
  <si>
    <t>Honour system</t>
  </si>
  <si>
    <t>Workshop (collab ECA)</t>
  </si>
  <si>
    <t>Pizza with the Dean</t>
  </si>
  <si>
    <t>Podcast (2x)</t>
  </si>
  <si>
    <t>Gifts (2x10€)</t>
  </si>
  <si>
    <t>Snacks (2x10€)</t>
  </si>
  <si>
    <t>Board bonding (4 x 50€)</t>
  </si>
  <si>
    <t>BoP Drinks (2x)</t>
  </si>
  <si>
    <t>Games (2 x 30€)</t>
  </si>
  <si>
    <t>Committee Fair</t>
  </si>
  <si>
    <t>Deco</t>
  </si>
  <si>
    <t>UCSRN Tournament</t>
  </si>
  <si>
    <t>Transportation</t>
  </si>
  <si>
    <t>Tshirts</t>
  </si>
  <si>
    <t>Drinks</t>
  </si>
  <si>
    <t>Beer</t>
  </si>
  <si>
    <t>50ct beers</t>
  </si>
  <si>
    <t>Wine</t>
  </si>
  <si>
    <t>50ct wine</t>
  </si>
  <si>
    <t>Collaborations</t>
  </si>
  <si>
    <t>e.g. with MSP, FSE</t>
  </si>
  <si>
    <t>Racial Literacy Workshop</t>
  </si>
  <si>
    <t>Speaker gifts (3 x 10€)</t>
  </si>
  <si>
    <t>Valentines Day Prize</t>
  </si>
  <si>
    <t>Prize</t>
  </si>
  <si>
    <t>Potential New Committees</t>
  </si>
  <si>
    <t>Art Committee</t>
  </si>
  <si>
    <t>Aachen Museum Trip</t>
  </si>
  <si>
    <t>Flixbus Tickets (20 x 16€)</t>
  </si>
  <si>
    <t>20 x 3€</t>
  </si>
  <si>
    <t>Wine Arts</t>
  </si>
  <si>
    <t>Gifts for models (2 x 10€)</t>
  </si>
  <si>
    <t>Punch and Paint</t>
  </si>
  <si>
    <t>Snacks and Drinks</t>
  </si>
  <si>
    <t>Pottery Painting Workshop (30 ppl)</t>
  </si>
  <si>
    <t>Pottery Paints and Utensils</t>
  </si>
  <si>
    <t>Art Exhibition</t>
  </si>
  <si>
    <t>Tie-dye/Upcycling Workshop</t>
  </si>
  <si>
    <t>Fabric dyes and paints</t>
  </si>
  <si>
    <t>The Bell</t>
  </si>
  <si>
    <t>Writing Workshop</t>
  </si>
  <si>
    <t>Editing Workshop</t>
  </si>
  <si>
    <t>Release Party</t>
  </si>
  <si>
    <t>approx. 100 issues</t>
  </si>
  <si>
    <t>Book Club</t>
  </si>
  <si>
    <t>Tea and Books (3x)</t>
  </si>
  <si>
    <t>Books (3 x 20€)</t>
  </si>
  <si>
    <t>Snacks (3 x 10€)</t>
  </si>
  <si>
    <t>Literary Boardgame Night</t>
  </si>
  <si>
    <t>Book (Blind)Date</t>
  </si>
  <si>
    <t>Wrapping Paper</t>
  </si>
  <si>
    <t>Guest Lecture</t>
  </si>
  <si>
    <t>Gift</t>
  </si>
  <si>
    <t>Charity Committee</t>
  </si>
  <si>
    <t>Waffle Wednesday (12x)</t>
  </si>
  <si>
    <t>Ingredients (12 x 25€)</t>
  </si>
  <si>
    <t>Fight againt cancer run/walk</t>
  </si>
  <si>
    <t>Participation Fee (25 x 3€)</t>
  </si>
  <si>
    <t>Waffles at Art Committee Exhibition</t>
  </si>
  <si>
    <t xml:space="preserve">Ingredients </t>
  </si>
  <si>
    <t>Charity Fairs</t>
  </si>
  <si>
    <t>Food</t>
  </si>
  <si>
    <t>Prizes</t>
  </si>
  <si>
    <t>Chess Committee</t>
  </si>
  <si>
    <t>Meet &amp; Play (4x)</t>
  </si>
  <si>
    <t>Snacks (4 x 10€)</t>
  </si>
  <si>
    <t xml:space="preserve">Chess Tournament (3x) </t>
  </si>
  <si>
    <t>Snacks and Drinks (3 x 10€)</t>
  </si>
  <si>
    <t>Chess Boards</t>
  </si>
  <si>
    <t>2 Boards</t>
  </si>
  <si>
    <t>Dance Committee</t>
  </si>
  <si>
    <t>Costumes</t>
  </si>
  <si>
    <t>Diversity &amp; Inclusivity Student-led Committee</t>
  </si>
  <si>
    <t>Talking Circles (Eurocentrism of Curriculum, Queer Students, POC Students) (each 14x)</t>
  </si>
  <si>
    <t>Snacks (14 x 10€)</t>
  </si>
  <si>
    <t>Excursion Committee</t>
  </si>
  <si>
    <t>Printing (10x)</t>
  </si>
  <si>
    <t>Printing posters (10 x 2€)</t>
  </si>
  <si>
    <t>Eifel Hike</t>
  </si>
  <si>
    <t>Gas for 4 cars</t>
  </si>
  <si>
    <t>11 x 5€</t>
  </si>
  <si>
    <t>Cave Visit</t>
  </si>
  <si>
    <t>Tickets (15 x 13€)</t>
  </si>
  <si>
    <t>15 x 10€</t>
  </si>
  <si>
    <t>Daalhoeve with STEM</t>
  </si>
  <si>
    <t>Lunch (12 x 14,50€)</t>
  </si>
  <si>
    <t>12 x 10,50€</t>
  </si>
  <si>
    <t>Hike</t>
  </si>
  <si>
    <t>Hot chocolate for first sign-ups</t>
  </si>
  <si>
    <t>Val Dieu Abbey</t>
  </si>
  <si>
    <t>20 x 2€</t>
  </si>
  <si>
    <t>Hike and Farm Visit</t>
  </si>
  <si>
    <t>max 15</t>
  </si>
  <si>
    <t>Eventix Fee (15 x 1€)</t>
  </si>
  <si>
    <t>Subsidy to buy apples</t>
  </si>
  <si>
    <t>Farmer gift</t>
  </si>
  <si>
    <t>Bike Ride</t>
  </si>
  <si>
    <t>20 x 1€</t>
  </si>
  <si>
    <t>Eventix Fee (20 x 1€)</t>
  </si>
  <si>
    <t>Boat Tickets (20 x 2€)</t>
  </si>
  <si>
    <t>2 Night Cabin Stay</t>
  </si>
  <si>
    <t>max 35 ppl, 40-80€ pp</t>
  </si>
  <si>
    <t>House Rental</t>
  </si>
  <si>
    <t>Cleaning Fees</t>
  </si>
  <si>
    <t>Firewood</t>
  </si>
  <si>
    <t>Transport</t>
  </si>
  <si>
    <t>Picnic</t>
  </si>
  <si>
    <t>Food and drinks</t>
  </si>
  <si>
    <t>30 x 2,70€</t>
  </si>
  <si>
    <t>Overnight Bonfire</t>
  </si>
  <si>
    <t>30 x 10€</t>
  </si>
  <si>
    <t>Misc</t>
  </si>
  <si>
    <t>Kayaking</t>
  </si>
  <si>
    <t>Kayak rentals</t>
  </si>
  <si>
    <t>32 x 8,75€</t>
  </si>
  <si>
    <t>First Aid Kit</t>
  </si>
  <si>
    <t>Film Committee</t>
  </si>
  <si>
    <t>Movie Screenings (17x)</t>
  </si>
  <si>
    <t>Movie rental (17 x 4€)</t>
  </si>
  <si>
    <t>Snacks (17 x 10€)</t>
  </si>
  <si>
    <t>Excursions to Lumière (2x)</t>
  </si>
  <si>
    <t>15 tickets à 6,50€ per excursion</t>
  </si>
  <si>
    <t>30 x 4€</t>
  </si>
  <si>
    <t>Production</t>
  </si>
  <si>
    <t>Camera stabiliser</t>
  </si>
  <si>
    <t>Light reflector</t>
  </si>
  <si>
    <t>SD Card</t>
  </si>
  <si>
    <t>Production Screening</t>
  </si>
  <si>
    <t>Graduation Committee</t>
  </si>
  <si>
    <t>Champagne Reception</t>
  </si>
  <si>
    <t>Bottles of Champagne (60 x 5€)</t>
  </si>
  <si>
    <t>Graduation Party</t>
  </si>
  <si>
    <t>DJ</t>
  </si>
  <si>
    <t>Photographer</t>
  </si>
  <si>
    <t>Decorations</t>
  </si>
  <si>
    <t>if needed: Drinks</t>
  </si>
  <si>
    <t>drinks sales</t>
  </si>
  <si>
    <t>Potential venue: Muziekgieterij</t>
  </si>
  <si>
    <t>6€ x 400</t>
  </si>
  <si>
    <t>Feminist Talking Circle (3x)</t>
  </si>
  <si>
    <t>Book Club Meetings (9x)</t>
  </si>
  <si>
    <t>Snacks (9 x 10€)</t>
  </si>
  <si>
    <t>Woman's Day Protest</t>
  </si>
  <si>
    <t>Printing Posters + Stickers</t>
  </si>
  <si>
    <t>Bystander Training</t>
  </si>
  <si>
    <t>One member receiving training from an official organisation</t>
  </si>
  <si>
    <t>Queer Open Mic Night</t>
  </si>
  <si>
    <t>Venue</t>
  </si>
  <si>
    <t>International Relations and Diplomacy Committee</t>
  </si>
  <si>
    <t>Movie Screenings (2x)</t>
  </si>
  <si>
    <t>Speaker Gift</t>
  </si>
  <si>
    <t>Debate</t>
  </si>
  <si>
    <t>Study Trip</t>
  </si>
  <si>
    <t>Hostel (15 x 30€)</t>
  </si>
  <si>
    <t>Latin American Perspectives</t>
  </si>
  <si>
    <t>Get to kow the committee</t>
  </si>
  <si>
    <t>Latin Karaoke Night</t>
  </si>
  <si>
    <t>Themed Get Together</t>
  </si>
  <si>
    <t>Latin American Flavours Night (2x)</t>
  </si>
  <si>
    <t>Food (Empenadas + Sweets) (2x 200€)</t>
  </si>
  <si>
    <t>2€ for empenadas, 1.50€ for desserts</t>
  </si>
  <si>
    <t>Dance Sessions (13x)</t>
  </si>
  <si>
    <t>Snacks (spendable over the semester)</t>
  </si>
  <si>
    <t>Rock'n'Roll Gala</t>
  </si>
  <si>
    <t>Decoration</t>
  </si>
  <si>
    <t>Music Committee</t>
  </si>
  <si>
    <t>Jam Sessions (6x)</t>
  </si>
  <si>
    <t>Snacks (6 x 10€)</t>
  </si>
  <si>
    <t>Singing Circle</t>
  </si>
  <si>
    <t>Candles and Tea Can</t>
  </si>
  <si>
    <t>Singing Circle (12x)</t>
  </si>
  <si>
    <t>Snacks (12 x 5€)</t>
  </si>
  <si>
    <t>Karaoke Night with Party Committee (3x)</t>
  </si>
  <si>
    <t>Open Mic Night</t>
  </si>
  <si>
    <t xml:space="preserve">  </t>
  </si>
  <si>
    <t>Open Mic Night - Performing Arts Committees Collaboration</t>
  </si>
  <si>
    <t>Open Mic Night - Music Album Premiere</t>
  </si>
  <si>
    <t>Instruments</t>
  </si>
  <si>
    <t>Small instruments</t>
  </si>
  <si>
    <t>Party Committee</t>
  </si>
  <si>
    <t>Spring Fling</t>
  </si>
  <si>
    <t>Summer Gala</t>
  </si>
  <si>
    <t>250 x 8€ 150 x 10€</t>
  </si>
  <si>
    <t>Venue, Lights, Equipment</t>
  </si>
  <si>
    <t>Security</t>
  </si>
  <si>
    <t>Entrace drink</t>
  </si>
  <si>
    <t>PINE Open Meeting</t>
  </si>
  <si>
    <t>Get to Know PINE</t>
  </si>
  <si>
    <t>Workshop</t>
  </si>
  <si>
    <t>End of Semester Meeting</t>
  </si>
  <si>
    <t>Poetry Committee</t>
  </si>
  <si>
    <t>Biweekly Poetry Evenings (7x)</t>
  </si>
  <si>
    <t>Snacks (7 x 10€)</t>
  </si>
  <si>
    <t>Big thermos for tea</t>
  </si>
  <si>
    <t>Women's Day Feminist Poetry</t>
  </si>
  <si>
    <t>Summer Booklet Launch</t>
  </si>
  <si>
    <t>Campfire Poetry with Exco</t>
  </si>
  <si>
    <t>Workshops (2x)</t>
  </si>
  <si>
    <t>Speaker gift (1x)</t>
  </si>
  <si>
    <t>Debates (2x)</t>
  </si>
  <si>
    <t>Society Future Science</t>
  </si>
  <si>
    <t>Meet the Committee</t>
  </si>
  <si>
    <t>ChatGPT Forum</t>
  </si>
  <si>
    <t>Student/Tutor Forum (3x)</t>
  </si>
  <si>
    <t>Tutor gift (3 x 10€)</t>
  </si>
  <si>
    <t>Spiritual Enlightenment</t>
  </si>
  <si>
    <t>Prohibition Party</t>
  </si>
  <si>
    <t>20 x 5€</t>
  </si>
  <si>
    <t>Glasses</t>
  </si>
  <si>
    <t>Arts and Wine Evening (with Arts Committee)</t>
  </si>
  <si>
    <t>Wine Picnic</t>
  </si>
  <si>
    <t>Lunch</t>
  </si>
  <si>
    <t>Sports Committee</t>
  </si>
  <si>
    <t>Skiing</t>
  </si>
  <si>
    <t>Skiing + equipment rental (20 x 47,50€)</t>
  </si>
  <si>
    <t>20 x 32,50€</t>
  </si>
  <si>
    <t>Ice Skating</t>
  </si>
  <si>
    <t>Tickets (20 x 12€)</t>
  </si>
  <si>
    <t>20 x 10€</t>
  </si>
  <si>
    <t>Football Matches (3x)</t>
  </si>
  <si>
    <t>Transport reimbursements (32 x 4€ for each match)</t>
  </si>
  <si>
    <t>Laser Tag</t>
  </si>
  <si>
    <t>Rental (20 x 21,50€)</t>
  </si>
  <si>
    <t>20 x 15€</t>
  </si>
  <si>
    <t>Paint Ball</t>
  </si>
  <si>
    <t>Tickets (25 x 25€)</t>
  </si>
  <si>
    <t>25 x 20€</t>
  </si>
  <si>
    <t>STEM Committee</t>
  </si>
  <si>
    <t>Daalhoeve Excursion with Exco</t>
  </si>
  <si>
    <t>Pub Quiz with SOFUS</t>
  </si>
  <si>
    <t>Presentations</t>
  </si>
  <si>
    <t>North Caves Visit</t>
  </si>
  <si>
    <t>Tickets (15 x 8,50€)</t>
  </si>
  <si>
    <t>15 x 4€</t>
  </si>
  <si>
    <t>Period-long competition get together</t>
  </si>
  <si>
    <t>Plant Identification + Picnic</t>
  </si>
  <si>
    <t>Improv Nights (2x)</t>
  </si>
  <si>
    <t>Watch/Sing-along (2x)</t>
  </si>
  <si>
    <t>Theatre Committee Production Show</t>
  </si>
  <si>
    <t>Production licensing cost</t>
  </si>
  <si>
    <t>Props and costumes</t>
  </si>
  <si>
    <t>UCSRN Committee</t>
  </si>
  <si>
    <t>Football Trials</t>
  </si>
  <si>
    <t>Court rent</t>
  </si>
  <si>
    <t>Volleyball Trials</t>
  </si>
  <si>
    <t>Basketball Trials</t>
  </si>
  <si>
    <t>Badminton Trials</t>
  </si>
  <si>
    <t>Hockey Trials</t>
  </si>
  <si>
    <t>Yoga Committee</t>
  </si>
  <si>
    <t>Ingredients for Dinner</t>
  </si>
  <si>
    <t>Weekly Yoga Class</t>
  </si>
  <si>
    <t>Tea and Snacks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</si>
</sst>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 &quot;€&quot;\ * #,##0.00_ ;_ &quot;€&quot;\ * \-#,##0.00_ ;_ &quot;€&quot;\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name val="Cambria"/>
      <family val="1"/>
    </font>
    <font>
      <i/>
      <sz val="10"/>
      <name val="Cambria"/>
      <family val="1"/>
    </font>
    <font>
      <b/>
      <sz val="12"/>
      <name val="Cambria"/>
      <family val="1"/>
    </font>
    <font>
      <u/>
      <sz val="11"/>
      <color rgb="FF000000"/>
      <name val="Cambria"/>
      <family val="1"/>
    </font>
    <font>
      <sz val="11"/>
      <color theme="1"/>
      <name val="Cambria"/>
      <family val="1"/>
    </font>
    <font>
      <sz val="11"/>
      <name val="Cambria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4" fillId="0" borderId="0" applyBorder="0">
      <protection locked="0"/>
    </xf>
    <xf numFmtId="0" fontId="5" fillId="0" borderId="0" applyBorder="0"/>
    <xf numFmtId="0" fontId="6" fillId="0" borderId="1" applyBorder="0"/>
    <xf numFmtId="0" fontId="7" fillId="0" borderId="0" applyBorder="0">
      <alignment horizontal="right"/>
      <protection locked="0"/>
    </xf>
    <xf numFmtId="0" fontId="7" fillId="0" borderId="0" applyBorder="0">
      <protection locked="0"/>
    </xf>
    <xf numFmtId="0" fontId="8" fillId="0" borderId="0" applyBorder="0">
      <protection locked="0"/>
    </xf>
    <xf numFmtId="164" fontId="8" fillId="0" borderId="0" applyBorder="0">
      <protection locked="0"/>
    </xf>
    <xf numFmtId="0" fontId="9" fillId="0" borderId="0" applyBorder="0">
      <protection locked="0" hidden="1"/>
    </xf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44" fontId="0" fillId="0" borderId="0" xfId="0" applyNumberFormat="1"/>
    <xf numFmtId="44" fontId="1" fillId="0" borderId="0" xfId="0" applyNumberFormat="1" applyFont="1"/>
    <xf numFmtId="0" fontId="0" fillId="2" borderId="0" xfId="0" applyFill="1"/>
    <xf numFmtId="44" fontId="0" fillId="2" borderId="0" xfId="0" applyNumberFormat="1" applyFill="1"/>
    <xf numFmtId="0" fontId="0" fillId="3" borderId="0" xfId="0" applyFill="1" applyAlignment="1">
      <alignment wrapText="1"/>
    </xf>
    <xf numFmtId="44" fontId="0" fillId="3" borderId="0" xfId="0" applyNumberFormat="1" applyFill="1"/>
    <xf numFmtId="0" fontId="0" fillId="3" borderId="0" xfId="0" applyFill="1"/>
    <xf numFmtId="44" fontId="11" fillId="2" borderId="0" xfId="0" applyNumberFormat="1" applyFont="1" applyFill="1"/>
    <xf numFmtId="0" fontId="0" fillId="2" borderId="0" xfId="0" applyFill="1" applyAlignment="1">
      <alignment wrapText="1"/>
    </xf>
    <xf numFmtId="44" fontId="11" fillId="3" borderId="0" xfId="0" applyNumberFormat="1" applyFont="1" applyFill="1"/>
    <xf numFmtId="44" fontId="0" fillId="2" borderId="0" xfId="0" applyNumberFormat="1" applyFill="1" applyAlignment="1">
      <alignment wrapText="1"/>
    </xf>
    <xf numFmtId="44" fontId="0" fillId="3" borderId="0" xfId="0" applyNumberFormat="1" applyFill="1" applyAlignment="1">
      <alignment wrapText="1"/>
    </xf>
    <xf numFmtId="4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2" borderId="0" xfId="0" applyNumberFormat="1" applyFill="1"/>
    <xf numFmtId="0" fontId="12" fillId="2" borderId="0" xfId="0" applyFont="1" applyFill="1"/>
    <xf numFmtId="44" fontId="12" fillId="2" borderId="0" xfId="0" applyNumberFormat="1" applyFont="1" applyFill="1"/>
    <xf numFmtId="0" fontId="12" fillId="2" borderId="0" xfId="0" applyFont="1" applyFill="1" applyAlignment="1">
      <alignment wrapText="1"/>
    </xf>
    <xf numFmtId="0" fontId="12" fillId="3" borderId="0" xfId="0" applyFont="1" applyFill="1" applyAlignment="1">
      <alignment wrapText="1"/>
    </xf>
    <xf numFmtId="44" fontId="12" fillId="3" borderId="0" xfId="0" applyNumberFormat="1" applyFont="1" applyFill="1"/>
    <xf numFmtId="0" fontId="12" fillId="3" borderId="0" xfId="0" applyFont="1" applyFill="1"/>
  </cellXfs>
  <cellStyles count="10">
    <cellStyle name="Budget code" xfId="9" xr:uid="{F7C9E0E9-403A-4D93-AADF-E9109F7B857B}"/>
    <cellStyle name="Collumn Title" xfId="3" xr:uid="{7FD4466D-0624-4B30-909A-3D565807D0D8}"/>
    <cellStyle name="Committee Info" xfId="2" xr:uid="{0433B264-97BF-49E3-A65F-7605A4106395}"/>
    <cellStyle name="Description" xfId="7" xr:uid="{57AB8C69-D6C8-46AB-8B78-7C08FEA50429}"/>
    <cellStyle name="SecNo" xfId="5" xr:uid="{936C6304-AA74-43CE-A326-A44939CB801F}"/>
    <cellStyle name="Section" xfId="6" xr:uid="{2D768137-E1C9-4095-A983-A6A5F51F40D2}"/>
    <cellStyle name="Section Line" xfId="4" xr:uid="{AA1A8E2E-1940-4544-9E16-17A5E8C01BFA}"/>
    <cellStyle name="Standard" xfId="0" builtinId="0"/>
    <cellStyle name="Standard 2" xfId="1" xr:uid="{0FED2786-C2BE-42FE-B9D2-EA2AFF325922}"/>
    <cellStyle name="Value" xfId="8" xr:uid="{F1E049C8-CF9F-4A62-AE2A-3704478477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la\Desktop\AUCaf&#232;\AUCaf&#233;%20Budget.xlsx" TargetMode="External"/><Relationship Id="rId1" Type="http://schemas.openxmlformats.org/officeDocument/2006/relationships/externalLinkPath" Target="AUCaf&#232;/AUCaf&#233;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. AUCafé"/>
      <sheetName val="Personal Calculations"/>
      <sheetName val="AUCafé Budget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C21E0-B6AA-40B0-8B1D-4078A319CBB5}">
  <dimension ref="B2:G14"/>
  <sheetViews>
    <sheetView showGridLines="0" tabSelected="1" zoomScale="140" zoomScaleNormal="140" workbookViewId="0">
      <selection activeCell="H15" sqref="H15"/>
    </sheetView>
  </sheetViews>
  <sheetFormatPr baseColWidth="10" defaultColWidth="11.44140625" defaultRowHeight="14.4" x14ac:dyDescent="0.3"/>
  <cols>
    <col min="2" max="2" width="21" customWidth="1"/>
    <col min="3" max="3" width="32.6640625" customWidth="1"/>
    <col min="5" max="5" width="7.6640625" customWidth="1"/>
    <col min="6" max="6" width="13.33203125" customWidth="1"/>
    <col min="7" max="7" width="13.44140625" customWidth="1"/>
  </cols>
  <sheetData>
    <row r="2" spans="2:7" ht="25.8" x14ac:dyDescent="0.5">
      <c r="B2" s="2" t="s">
        <v>1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x14ac:dyDescent="0.3">
      <c r="B5" s="5" t="s">
        <v>14</v>
      </c>
      <c r="C5" s="6" t="s">
        <v>15</v>
      </c>
      <c r="D5" s="6">
        <f>3*50</f>
        <v>150</v>
      </c>
      <c r="E5" s="6"/>
      <c r="F5" s="6"/>
      <c r="G5" s="6">
        <f t="shared" ref="G5:G13" si="0">D5</f>
        <v>150</v>
      </c>
    </row>
    <row r="6" spans="2:7" x14ac:dyDescent="0.3">
      <c r="B6" s="9" t="s">
        <v>16</v>
      </c>
      <c r="C6" s="8" t="s">
        <v>17</v>
      </c>
      <c r="D6" s="8">
        <f>7*25</f>
        <v>175</v>
      </c>
      <c r="E6" s="8"/>
      <c r="F6" s="8"/>
      <c r="G6" s="8">
        <f t="shared" si="0"/>
        <v>175</v>
      </c>
    </row>
    <row r="7" spans="2:7" x14ac:dyDescent="0.3">
      <c r="B7" s="5" t="s">
        <v>18</v>
      </c>
      <c r="C7" s="6" t="s">
        <v>19</v>
      </c>
      <c r="D7" s="6">
        <v>80</v>
      </c>
      <c r="E7" s="6"/>
      <c r="F7" s="6"/>
      <c r="G7" s="6">
        <f t="shared" si="0"/>
        <v>80</v>
      </c>
    </row>
    <row r="8" spans="2:7" x14ac:dyDescent="0.3">
      <c r="B8" s="9" t="s">
        <v>20</v>
      </c>
      <c r="C8" s="8" t="s">
        <v>19</v>
      </c>
      <c r="D8" s="8">
        <v>250</v>
      </c>
      <c r="E8" s="8"/>
      <c r="F8" s="8"/>
      <c r="G8" s="8">
        <f t="shared" si="0"/>
        <v>250</v>
      </c>
    </row>
    <row r="9" spans="2:7" ht="28.8" x14ac:dyDescent="0.3">
      <c r="B9" s="5" t="s">
        <v>21</v>
      </c>
      <c r="C9" s="13" t="s">
        <v>22</v>
      </c>
      <c r="D9" s="6">
        <v>95</v>
      </c>
      <c r="E9" s="6"/>
      <c r="F9" s="6"/>
      <c r="G9" s="6">
        <f t="shared" si="0"/>
        <v>95</v>
      </c>
    </row>
    <row r="10" spans="2:7" x14ac:dyDescent="0.3">
      <c r="B10" s="9" t="s">
        <v>23</v>
      </c>
      <c r="C10" s="8" t="s">
        <v>24</v>
      </c>
      <c r="D10" s="8">
        <v>60</v>
      </c>
      <c r="E10" s="8"/>
      <c r="F10" s="8"/>
      <c r="G10" s="8">
        <f t="shared" si="0"/>
        <v>60</v>
      </c>
    </row>
    <row r="11" spans="2:7" x14ac:dyDescent="0.3">
      <c r="B11" s="5" t="s">
        <v>25</v>
      </c>
      <c r="C11" s="6" t="s">
        <v>26</v>
      </c>
      <c r="D11" s="6">
        <v>50</v>
      </c>
      <c r="E11" s="6"/>
      <c r="F11" s="6"/>
      <c r="G11" s="6">
        <f t="shared" si="0"/>
        <v>50</v>
      </c>
    </row>
    <row r="12" spans="2:7" x14ac:dyDescent="0.3">
      <c r="B12" s="9" t="s">
        <v>27</v>
      </c>
      <c r="C12" s="8" t="s">
        <v>28</v>
      </c>
      <c r="D12" s="8">
        <v>100</v>
      </c>
      <c r="E12" s="8"/>
      <c r="F12" s="8"/>
      <c r="G12" s="8">
        <f t="shared" si="0"/>
        <v>100</v>
      </c>
    </row>
    <row r="13" spans="2:7" x14ac:dyDescent="0.3">
      <c r="B13" s="5" t="s">
        <v>29</v>
      </c>
      <c r="C13" s="18" t="s">
        <v>30</v>
      </c>
      <c r="D13" s="6">
        <v>3104</v>
      </c>
      <c r="E13" s="6"/>
      <c r="F13" s="6"/>
      <c r="G13" s="6">
        <f t="shared" si="0"/>
        <v>3104</v>
      </c>
    </row>
    <row r="14" spans="2:7" x14ac:dyDescent="0.3">
      <c r="B14" s="1" t="s">
        <v>31</v>
      </c>
      <c r="C14" s="3"/>
      <c r="D14" s="3"/>
      <c r="E14" s="3"/>
      <c r="F14" s="3"/>
      <c r="G14" s="4">
        <f>SUM(G5:G13)</f>
        <v>4064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3CDDC-2286-4623-A928-56E925661E2C}">
  <dimension ref="B2:G6"/>
  <sheetViews>
    <sheetView showGridLines="0" zoomScale="150" zoomScaleNormal="150" workbookViewId="0">
      <selection activeCell="H14" sqref="H14"/>
    </sheetView>
  </sheetViews>
  <sheetFormatPr baseColWidth="10" defaultColWidth="11.44140625" defaultRowHeight="14.4" x14ac:dyDescent="0.3"/>
  <cols>
    <col min="2" max="2" width="41.6640625" customWidth="1"/>
    <col min="3" max="3" width="21.109375" customWidth="1"/>
    <col min="5" max="5" width="8.33203125" customWidth="1"/>
    <col min="6" max="6" width="15" customWidth="1"/>
  </cols>
  <sheetData>
    <row r="2" spans="2:7" ht="25.8" x14ac:dyDescent="0.5">
      <c r="B2" s="2" t="s">
        <v>136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ht="28.8" x14ac:dyDescent="0.3">
      <c r="B5" s="11" t="s">
        <v>137</v>
      </c>
      <c r="C5" s="6" t="s">
        <v>138</v>
      </c>
      <c r="D5" s="6">
        <f>14*10</f>
        <v>140</v>
      </c>
      <c r="E5" s="6"/>
      <c r="F5" s="6"/>
      <c r="G5" s="6">
        <f>D5</f>
        <v>140</v>
      </c>
    </row>
    <row r="6" spans="2:7" x14ac:dyDescent="0.3">
      <c r="B6" s="1" t="s">
        <v>31</v>
      </c>
      <c r="C6" s="3"/>
      <c r="D6" s="3"/>
      <c r="E6" s="3"/>
      <c r="F6" s="3"/>
      <c r="G6" s="4">
        <f>SUM(G5)</f>
        <v>140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16C8-E017-4F75-B59C-E7B4748CF164}">
  <dimension ref="B2:Q32"/>
  <sheetViews>
    <sheetView showGridLines="0" zoomScale="70" zoomScaleNormal="70" workbookViewId="0">
      <selection activeCell="D25" sqref="D25"/>
    </sheetView>
  </sheetViews>
  <sheetFormatPr baseColWidth="10" defaultColWidth="11.44140625" defaultRowHeight="14.4" x14ac:dyDescent="0.3"/>
  <cols>
    <col min="2" max="2" width="25.6640625" customWidth="1"/>
    <col min="3" max="3" width="29.33203125" customWidth="1"/>
    <col min="4" max="4" width="11.88671875" customWidth="1"/>
    <col min="5" max="5" width="22.109375" customWidth="1"/>
    <col min="6" max="6" width="14" customWidth="1"/>
    <col min="7" max="7" width="15.44140625" customWidth="1"/>
    <col min="11" max="11" width="3.88671875" customWidth="1"/>
  </cols>
  <sheetData>
    <row r="2" spans="2:17" ht="25.8" x14ac:dyDescent="0.5">
      <c r="B2" s="2" t="s">
        <v>139</v>
      </c>
      <c r="C2" s="3"/>
      <c r="D2" s="3"/>
      <c r="E2" s="3"/>
      <c r="F2" s="3"/>
      <c r="G2" s="3"/>
    </row>
    <row r="3" spans="2:17" x14ac:dyDescent="0.3">
      <c r="C3" s="3"/>
      <c r="D3" s="3"/>
      <c r="E3" s="3"/>
      <c r="F3" s="3"/>
      <c r="G3" s="3"/>
    </row>
    <row r="4" spans="2:1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17" x14ac:dyDescent="0.3">
      <c r="B5" s="5" t="s">
        <v>140</v>
      </c>
      <c r="C5" s="6" t="s">
        <v>141</v>
      </c>
      <c r="D5" s="6">
        <f>10*2</f>
        <v>20</v>
      </c>
      <c r="E5" s="6"/>
      <c r="F5" s="6"/>
      <c r="G5" s="6">
        <f>D5</f>
        <v>20</v>
      </c>
    </row>
    <row r="6" spans="2:17" x14ac:dyDescent="0.3">
      <c r="B6" s="9" t="s">
        <v>142</v>
      </c>
      <c r="C6" s="8" t="s">
        <v>143</v>
      </c>
      <c r="D6" s="8">
        <v>55</v>
      </c>
      <c r="E6" s="8" t="s">
        <v>144</v>
      </c>
      <c r="F6" s="8">
        <f>11*5</f>
        <v>55</v>
      </c>
      <c r="G6" s="8">
        <v>0</v>
      </c>
    </row>
    <row r="7" spans="2:17" x14ac:dyDescent="0.3">
      <c r="B7" s="5" t="s">
        <v>145</v>
      </c>
      <c r="C7" s="6" t="s">
        <v>146</v>
      </c>
      <c r="D7" s="6">
        <f>15*13</f>
        <v>195</v>
      </c>
      <c r="E7" s="6" t="s">
        <v>147</v>
      </c>
      <c r="F7" s="6">
        <f>15*10</f>
        <v>150</v>
      </c>
      <c r="G7" s="6">
        <f>D7-F7</f>
        <v>45</v>
      </c>
    </row>
    <row r="8" spans="2:17" x14ac:dyDescent="0.3">
      <c r="B8" s="9" t="s">
        <v>148</v>
      </c>
      <c r="C8" s="8" t="s">
        <v>149</v>
      </c>
      <c r="D8" s="8">
        <f>12*14.5</f>
        <v>174</v>
      </c>
      <c r="E8" s="8" t="s">
        <v>150</v>
      </c>
      <c r="F8" s="8">
        <f>12*10.5</f>
        <v>126</v>
      </c>
      <c r="G8" s="8">
        <f>D8-F8</f>
        <v>48</v>
      </c>
      <c r="L8" s="1"/>
      <c r="M8" s="4"/>
      <c r="N8" s="4"/>
      <c r="O8" s="4"/>
      <c r="P8" s="4"/>
      <c r="Q8" s="4"/>
    </row>
    <row r="9" spans="2:17" x14ac:dyDescent="0.3">
      <c r="B9" s="5" t="s">
        <v>151</v>
      </c>
      <c r="C9" s="6" t="s">
        <v>152</v>
      </c>
      <c r="D9" s="6">
        <v>15</v>
      </c>
      <c r="E9" s="6"/>
      <c r="F9" s="6"/>
      <c r="G9" s="6">
        <f>D9</f>
        <v>15</v>
      </c>
      <c r="M9" s="3"/>
      <c r="N9" s="3"/>
      <c r="O9" s="3"/>
      <c r="P9" s="3"/>
      <c r="Q9" s="3"/>
    </row>
    <row r="10" spans="2:17" x14ac:dyDescent="0.3">
      <c r="B10" s="9" t="s">
        <v>153</v>
      </c>
      <c r="C10" s="8" t="s">
        <v>143</v>
      </c>
      <c r="D10" s="8">
        <v>80</v>
      </c>
      <c r="E10" s="8" t="s">
        <v>154</v>
      </c>
      <c r="F10" s="8">
        <v>40</v>
      </c>
      <c r="G10" s="8">
        <v>40</v>
      </c>
    </row>
    <row r="11" spans="2:17" x14ac:dyDescent="0.3">
      <c r="B11" s="5" t="s">
        <v>155</v>
      </c>
      <c r="C11" s="6"/>
      <c r="D11" s="6">
        <f>SUM(D12:D14)</f>
        <v>40</v>
      </c>
      <c r="E11" s="6" t="s">
        <v>156</v>
      </c>
      <c r="F11" s="6">
        <v>20</v>
      </c>
      <c r="G11" s="6">
        <v>20</v>
      </c>
    </row>
    <row r="12" spans="2:17" x14ac:dyDescent="0.3">
      <c r="B12" s="5"/>
      <c r="C12" s="6" t="s">
        <v>157</v>
      </c>
      <c r="D12" s="6">
        <v>15</v>
      </c>
      <c r="E12" s="6"/>
      <c r="F12" s="6"/>
      <c r="G12" s="6"/>
    </row>
    <row r="13" spans="2:17" x14ac:dyDescent="0.3">
      <c r="B13" s="5"/>
      <c r="C13" s="6" t="s">
        <v>158</v>
      </c>
      <c r="D13" s="6">
        <v>15</v>
      </c>
      <c r="E13" s="6"/>
      <c r="F13" s="6"/>
      <c r="G13" s="6"/>
    </row>
    <row r="14" spans="2:17" x14ac:dyDescent="0.3">
      <c r="B14" s="5"/>
      <c r="C14" s="6" t="s">
        <v>159</v>
      </c>
      <c r="D14" s="6">
        <v>10</v>
      </c>
      <c r="E14" s="6"/>
      <c r="F14" s="6"/>
      <c r="G14" s="6"/>
    </row>
    <row r="15" spans="2:17" x14ac:dyDescent="0.3">
      <c r="B15" s="9" t="s">
        <v>160</v>
      </c>
      <c r="C15" s="8"/>
      <c r="D15" s="8">
        <f>SUM(D16:D17)</f>
        <v>60</v>
      </c>
      <c r="E15" s="8" t="s">
        <v>161</v>
      </c>
      <c r="F15" s="8">
        <v>20</v>
      </c>
      <c r="G15" s="8">
        <v>40</v>
      </c>
    </row>
    <row r="16" spans="2:17" x14ac:dyDescent="0.3">
      <c r="B16" s="9"/>
      <c r="C16" s="8" t="s">
        <v>162</v>
      </c>
      <c r="D16" s="8">
        <v>20</v>
      </c>
      <c r="E16" s="8"/>
      <c r="F16" s="8"/>
      <c r="G16" s="8"/>
    </row>
    <row r="17" spans="2:7" x14ac:dyDescent="0.3">
      <c r="B17" s="9"/>
      <c r="C17" s="8" t="s">
        <v>163</v>
      </c>
      <c r="D17" s="8">
        <f>20*2</f>
        <v>40</v>
      </c>
      <c r="E17" s="8"/>
      <c r="F17" s="8"/>
      <c r="G17" s="8"/>
    </row>
    <row r="18" spans="2:7" x14ac:dyDescent="0.3">
      <c r="B18" s="5" t="s">
        <v>164</v>
      </c>
      <c r="C18" s="6"/>
      <c r="D18" s="6">
        <f>SUM(D19:D23)</f>
        <v>1700</v>
      </c>
      <c r="E18" s="6" t="s">
        <v>165</v>
      </c>
      <c r="F18" s="6">
        <v>1300</v>
      </c>
      <c r="G18" s="6">
        <v>400</v>
      </c>
    </row>
    <row r="19" spans="2:7" x14ac:dyDescent="0.3">
      <c r="B19" s="5"/>
      <c r="C19" s="6" t="s">
        <v>166</v>
      </c>
      <c r="D19" s="6">
        <v>480</v>
      </c>
      <c r="E19" s="6"/>
      <c r="F19" s="6"/>
      <c r="G19" s="6"/>
    </row>
    <row r="20" spans="2:7" x14ac:dyDescent="0.3">
      <c r="B20" s="5"/>
      <c r="C20" s="6" t="s">
        <v>167</v>
      </c>
      <c r="D20" s="6">
        <v>120</v>
      </c>
      <c r="E20" s="6"/>
      <c r="F20" s="6"/>
      <c r="G20" s="6"/>
    </row>
    <row r="21" spans="2:7" x14ac:dyDescent="0.3">
      <c r="B21" s="5"/>
      <c r="C21" s="6" t="s">
        <v>125</v>
      </c>
      <c r="D21" s="6">
        <v>700</v>
      </c>
      <c r="E21" s="6"/>
      <c r="F21" s="6"/>
      <c r="G21" s="6"/>
    </row>
    <row r="22" spans="2:7" x14ac:dyDescent="0.3">
      <c r="B22" s="5"/>
      <c r="C22" s="6" t="s">
        <v>168</v>
      </c>
      <c r="D22" s="6">
        <v>100</v>
      </c>
      <c r="E22" s="6"/>
      <c r="F22" s="6"/>
      <c r="G22" s="6"/>
    </row>
    <row r="23" spans="2:7" x14ac:dyDescent="0.3">
      <c r="B23" s="5"/>
      <c r="C23" s="6" t="s">
        <v>169</v>
      </c>
      <c r="D23" s="6">
        <v>300</v>
      </c>
      <c r="E23" s="6"/>
      <c r="F23" s="6"/>
      <c r="G23" s="6"/>
    </row>
    <row r="24" spans="2:7" x14ac:dyDescent="0.3">
      <c r="B24" s="9" t="s">
        <v>170</v>
      </c>
      <c r="C24" s="8" t="s">
        <v>171</v>
      </c>
      <c r="D24" s="8">
        <v>120</v>
      </c>
      <c r="E24" s="8" t="s">
        <v>172</v>
      </c>
      <c r="F24" s="8">
        <v>80</v>
      </c>
      <c r="G24" s="8">
        <v>39</v>
      </c>
    </row>
    <row r="25" spans="2:7" x14ac:dyDescent="0.3">
      <c r="B25" s="11" t="s">
        <v>173</v>
      </c>
      <c r="C25" s="6"/>
      <c r="D25" s="6">
        <f>SUM(D26:D28)</f>
        <v>500</v>
      </c>
      <c r="E25" s="6" t="s">
        <v>174</v>
      </c>
      <c r="F25" s="6">
        <v>300</v>
      </c>
      <c r="G25" s="6">
        <v>200</v>
      </c>
    </row>
    <row r="26" spans="2:7" x14ac:dyDescent="0.3">
      <c r="B26" s="11"/>
      <c r="C26" s="6" t="s">
        <v>125</v>
      </c>
      <c r="D26" s="6">
        <v>300</v>
      </c>
      <c r="E26" s="6"/>
      <c r="F26" s="6"/>
      <c r="G26" s="6"/>
    </row>
    <row r="27" spans="2:7" x14ac:dyDescent="0.3">
      <c r="B27" s="11"/>
      <c r="C27" s="6" t="s">
        <v>168</v>
      </c>
      <c r="D27" s="6">
        <v>100</v>
      </c>
      <c r="E27" s="6"/>
      <c r="F27" s="6"/>
      <c r="G27" s="6"/>
    </row>
    <row r="28" spans="2:7" x14ac:dyDescent="0.3">
      <c r="B28" s="11"/>
      <c r="C28" s="6" t="s">
        <v>175</v>
      </c>
      <c r="D28" s="6">
        <v>100</v>
      </c>
      <c r="E28" s="6"/>
      <c r="F28" s="6"/>
      <c r="G28" s="6"/>
    </row>
    <row r="29" spans="2:7" x14ac:dyDescent="0.3">
      <c r="B29" s="22" t="s">
        <v>176</v>
      </c>
      <c r="C29" s="23" t="s">
        <v>177</v>
      </c>
      <c r="D29" s="23">
        <v>400</v>
      </c>
      <c r="E29" s="23" t="s">
        <v>178</v>
      </c>
      <c r="F29" s="23">
        <v>280</v>
      </c>
      <c r="G29" s="23">
        <v>120</v>
      </c>
    </row>
    <row r="30" spans="2:7" x14ac:dyDescent="0.3">
      <c r="B30" s="21" t="s">
        <v>179</v>
      </c>
      <c r="C30" s="20"/>
      <c r="D30" s="20">
        <v>33</v>
      </c>
      <c r="E30" s="20"/>
      <c r="F30" s="20"/>
      <c r="G30" s="20">
        <v>33</v>
      </c>
    </row>
    <row r="31" spans="2:7" x14ac:dyDescent="0.3">
      <c r="B31" s="24" t="s">
        <v>160</v>
      </c>
      <c r="C31" s="23" t="s">
        <v>44</v>
      </c>
      <c r="D31" s="23">
        <v>30</v>
      </c>
      <c r="E31" s="23"/>
      <c r="F31" s="23"/>
      <c r="G31" s="23">
        <f>D31</f>
        <v>30</v>
      </c>
    </row>
    <row r="32" spans="2:7" x14ac:dyDescent="0.3">
      <c r="B32" s="1" t="s">
        <v>31</v>
      </c>
      <c r="C32" s="3"/>
      <c r="D32" s="3"/>
      <c r="E32" s="3"/>
      <c r="F32" s="3"/>
      <c r="G32" s="4">
        <f>SUM(G5:G31)</f>
        <v>1050</v>
      </c>
    </row>
  </sheetData>
  <pageMargins left="0.7" right="0.7" top="0.78740157499999996" bottom="0.78740157499999996" header="0.3" footer="0.3"/>
  <ignoredErrors>
    <ignoredError sqref="D18 D2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4DBBE-19D7-43B9-AD34-697E8A16BD43}">
  <dimension ref="B2:G15"/>
  <sheetViews>
    <sheetView showGridLines="0" zoomScale="110" zoomScaleNormal="110" workbookViewId="0">
      <selection activeCell="D10" sqref="D10"/>
    </sheetView>
  </sheetViews>
  <sheetFormatPr baseColWidth="10" defaultColWidth="11.44140625" defaultRowHeight="14.4" x14ac:dyDescent="0.3"/>
  <cols>
    <col min="2" max="2" width="23.109375" customWidth="1"/>
    <col min="3" max="3" width="28.6640625" customWidth="1"/>
    <col min="5" max="5" width="8.6640625" customWidth="1"/>
    <col min="6" max="6" width="14.5546875" customWidth="1"/>
  </cols>
  <sheetData>
    <row r="2" spans="2:7" ht="25.8" x14ac:dyDescent="0.5">
      <c r="B2" s="2" t="s">
        <v>180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x14ac:dyDescent="0.3">
      <c r="B5" s="5" t="s">
        <v>181</v>
      </c>
      <c r="C5" s="6"/>
      <c r="D5" s="6"/>
      <c r="E5" s="6"/>
      <c r="F5" s="6"/>
      <c r="G5" s="6">
        <f>SUM(D6:D7)</f>
        <v>238</v>
      </c>
    </row>
    <row r="6" spans="2:7" x14ac:dyDescent="0.3">
      <c r="B6" s="5"/>
      <c r="C6" s="6" t="s">
        <v>182</v>
      </c>
      <c r="D6" s="6">
        <f>17*4</f>
        <v>68</v>
      </c>
      <c r="E6" s="6"/>
      <c r="F6" s="6"/>
      <c r="G6" s="6"/>
    </row>
    <row r="7" spans="2:7" x14ac:dyDescent="0.3">
      <c r="B7" s="5"/>
      <c r="C7" s="6" t="s">
        <v>183</v>
      </c>
      <c r="D7" s="6">
        <f>17*10</f>
        <v>170</v>
      </c>
      <c r="E7" s="6"/>
      <c r="F7" s="6"/>
      <c r="G7" s="6"/>
    </row>
    <row r="8" spans="2:7" x14ac:dyDescent="0.3">
      <c r="B8" s="9" t="s">
        <v>184</v>
      </c>
      <c r="C8" s="8" t="s">
        <v>185</v>
      </c>
      <c r="D8" s="8">
        <f>30*6.5</f>
        <v>195</v>
      </c>
      <c r="E8" s="8" t="s">
        <v>186</v>
      </c>
      <c r="F8" s="8">
        <f>30*4</f>
        <v>120</v>
      </c>
      <c r="G8" s="8">
        <f>D8-F8</f>
        <v>75</v>
      </c>
    </row>
    <row r="9" spans="2:7" x14ac:dyDescent="0.3">
      <c r="B9" s="5" t="s">
        <v>187</v>
      </c>
      <c r="C9" s="6"/>
      <c r="D9" s="6"/>
      <c r="E9" s="6"/>
      <c r="F9" s="6"/>
      <c r="G9" s="6">
        <f>SUM(D10:D13)</f>
        <v>260</v>
      </c>
    </row>
    <row r="10" spans="2:7" x14ac:dyDescent="0.3">
      <c r="B10" s="5"/>
      <c r="C10" s="6" t="s">
        <v>188</v>
      </c>
      <c r="D10" s="6">
        <v>200</v>
      </c>
      <c r="E10" s="6"/>
      <c r="F10" s="6"/>
      <c r="G10" s="6"/>
    </row>
    <row r="11" spans="2:7" x14ac:dyDescent="0.3">
      <c r="B11" s="5"/>
      <c r="C11" s="6" t="s">
        <v>189</v>
      </c>
      <c r="D11" s="6">
        <v>20</v>
      </c>
      <c r="E11" s="6"/>
      <c r="F11" s="6"/>
      <c r="G11" s="6"/>
    </row>
    <row r="12" spans="2:7" x14ac:dyDescent="0.3">
      <c r="B12" s="5"/>
      <c r="C12" s="6" t="s">
        <v>190</v>
      </c>
      <c r="D12" s="6">
        <v>20</v>
      </c>
      <c r="E12" s="6"/>
      <c r="F12" s="6"/>
      <c r="G12" s="6"/>
    </row>
    <row r="13" spans="2:7" x14ac:dyDescent="0.3">
      <c r="B13" s="11"/>
      <c r="C13" s="6" t="s">
        <v>135</v>
      </c>
      <c r="D13" s="6">
        <v>20</v>
      </c>
      <c r="E13" s="6"/>
      <c r="F13" s="6"/>
      <c r="G13" s="6"/>
    </row>
    <row r="14" spans="2:7" x14ac:dyDescent="0.3">
      <c r="B14" s="9" t="s">
        <v>191</v>
      </c>
      <c r="C14" s="8" t="s">
        <v>53</v>
      </c>
      <c r="D14" s="12">
        <v>20</v>
      </c>
      <c r="E14" s="8"/>
      <c r="F14" s="8"/>
      <c r="G14" s="8">
        <f>D14</f>
        <v>20</v>
      </c>
    </row>
    <row r="15" spans="2:7" x14ac:dyDescent="0.3">
      <c r="B15" s="1" t="s">
        <v>31</v>
      </c>
      <c r="C15" s="3"/>
      <c r="D15" s="3"/>
      <c r="E15" s="3"/>
      <c r="F15" s="3"/>
      <c r="G15" s="4">
        <f>SUM(G5:G14)</f>
        <v>593</v>
      </c>
    </row>
  </sheetData>
  <pageMargins left="0.7" right="0.7" top="0.78740157499999996" bottom="0.78740157499999996" header="0.3" footer="0.3"/>
  <ignoredErrors>
    <ignoredError sqref="G9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77C37-E6B2-4E9D-A08E-7A72B72948C7}">
  <dimension ref="B2:G12"/>
  <sheetViews>
    <sheetView showGridLines="0" zoomScale="120" zoomScaleNormal="120" workbookViewId="0">
      <selection activeCell="J3" sqref="J3"/>
    </sheetView>
  </sheetViews>
  <sheetFormatPr baseColWidth="10" defaultColWidth="11.44140625" defaultRowHeight="14.4" x14ac:dyDescent="0.3"/>
  <cols>
    <col min="2" max="2" width="21.33203125" customWidth="1"/>
    <col min="3" max="3" width="27.5546875" customWidth="1"/>
    <col min="5" max="5" width="11.33203125" customWidth="1"/>
    <col min="6" max="6" width="14.33203125" customWidth="1"/>
    <col min="7" max="7" width="14.109375" customWidth="1"/>
  </cols>
  <sheetData>
    <row r="2" spans="2:7" ht="25.8" x14ac:dyDescent="0.5">
      <c r="B2" s="2" t="s">
        <v>192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x14ac:dyDescent="0.3">
      <c r="B5" s="5" t="s">
        <v>193</v>
      </c>
      <c r="C5" s="6" t="s">
        <v>194</v>
      </c>
      <c r="D5" s="6">
        <f>60*5</f>
        <v>300</v>
      </c>
      <c r="E5" s="6"/>
      <c r="F5" s="6"/>
      <c r="G5" s="6">
        <f>D5</f>
        <v>300</v>
      </c>
    </row>
    <row r="6" spans="2:7" x14ac:dyDescent="0.3">
      <c r="B6" s="9" t="s">
        <v>195</v>
      </c>
      <c r="C6" s="8"/>
      <c r="D6" s="8"/>
      <c r="E6" s="8"/>
      <c r="F6" s="8"/>
      <c r="G6" s="8">
        <f>SUM(D7:D9)</f>
        <v>930</v>
      </c>
    </row>
    <row r="7" spans="2:7" x14ac:dyDescent="0.3">
      <c r="B7" s="9"/>
      <c r="C7" s="8" t="s">
        <v>196</v>
      </c>
      <c r="D7" s="8">
        <v>600</v>
      </c>
      <c r="E7" s="8"/>
      <c r="F7" s="8"/>
      <c r="G7" s="8"/>
    </row>
    <row r="8" spans="2:7" x14ac:dyDescent="0.3">
      <c r="B8" s="9"/>
      <c r="C8" s="8" t="s">
        <v>197</v>
      </c>
      <c r="D8" s="8">
        <v>300</v>
      </c>
      <c r="E8" s="8"/>
      <c r="F8" s="8"/>
      <c r="G8" s="8"/>
    </row>
    <row r="9" spans="2:7" x14ac:dyDescent="0.3">
      <c r="B9" s="9"/>
      <c r="C9" s="8" t="s">
        <v>198</v>
      </c>
      <c r="D9" s="8">
        <v>30</v>
      </c>
      <c r="E9" s="8"/>
      <c r="F9" s="8"/>
      <c r="G9" s="8"/>
    </row>
    <row r="10" spans="2:7" x14ac:dyDescent="0.3">
      <c r="B10" s="9"/>
      <c r="C10" s="14" t="s">
        <v>199</v>
      </c>
      <c r="D10" s="8">
        <v>200</v>
      </c>
      <c r="E10" s="14" t="s">
        <v>200</v>
      </c>
      <c r="F10" s="8">
        <v>200</v>
      </c>
      <c r="G10" s="8"/>
    </row>
    <row r="11" spans="2:7" x14ac:dyDescent="0.3">
      <c r="B11" s="9"/>
      <c r="C11" s="8" t="s">
        <v>201</v>
      </c>
      <c r="D11" s="8">
        <v>2400</v>
      </c>
      <c r="E11" s="8" t="s">
        <v>202</v>
      </c>
      <c r="F11" s="8">
        <v>2400</v>
      </c>
      <c r="G11" s="8"/>
    </row>
    <row r="12" spans="2:7" x14ac:dyDescent="0.3">
      <c r="B12" s="1" t="s">
        <v>31</v>
      </c>
      <c r="C12" s="3"/>
      <c r="D12" s="3"/>
      <c r="E12" s="3"/>
      <c r="F12" s="3"/>
      <c r="G12" s="4">
        <f>SUM(G5:G11)</f>
        <v>1230</v>
      </c>
    </row>
  </sheetData>
  <pageMargins left="0.7" right="0.7" top="0.78740157499999996" bottom="0.78740157499999996" header="0.3" footer="0.3"/>
  <pageSetup paperSize="9" orientation="portrait" horizontalDpi="4294967293" verticalDpi="0" r:id="rId1"/>
  <ignoredErrors>
    <ignoredError sqref="G6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411FF-3935-4FD5-A289-BA74E2E08CFD}">
  <dimension ref="B2:G12"/>
  <sheetViews>
    <sheetView showGridLines="0" topLeftCell="A2" zoomScale="120" zoomScaleNormal="120" workbookViewId="0">
      <selection activeCell="D9" sqref="D9"/>
    </sheetView>
  </sheetViews>
  <sheetFormatPr baseColWidth="10" defaultColWidth="11.44140625" defaultRowHeight="14.4" x14ac:dyDescent="0.3"/>
  <cols>
    <col min="2" max="2" width="23.6640625" customWidth="1"/>
    <col min="3" max="3" width="28" customWidth="1"/>
    <col min="5" max="5" width="8.6640625" customWidth="1"/>
    <col min="6" max="6" width="14.33203125" customWidth="1"/>
  </cols>
  <sheetData>
    <row r="2" spans="2:7" ht="25.8" x14ac:dyDescent="0.5">
      <c r="B2" s="2" t="s">
        <v>2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x14ac:dyDescent="0.3">
      <c r="B5" s="5" t="s">
        <v>203</v>
      </c>
      <c r="C5" s="6" t="s">
        <v>111</v>
      </c>
      <c r="D5" s="6">
        <f>3*10</f>
        <v>30</v>
      </c>
      <c r="E5" s="6"/>
      <c r="F5" s="6"/>
      <c r="G5" s="6">
        <f>D5</f>
        <v>30</v>
      </c>
    </row>
    <row r="6" spans="2:7" x14ac:dyDescent="0.3">
      <c r="B6" s="9" t="s">
        <v>204</v>
      </c>
      <c r="C6" s="8" t="s">
        <v>205</v>
      </c>
      <c r="D6" s="8">
        <f>9*10</f>
        <v>90</v>
      </c>
      <c r="E6" s="8"/>
      <c r="F6" s="8"/>
      <c r="G6" s="8">
        <f>D6</f>
        <v>90</v>
      </c>
    </row>
    <row r="7" spans="2:7" x14ac:dyDescent="0.3">
      <c r="B7" s="5" t="s">
        <v>206</v>
      </c>
      <c r="C7" s="6" t="s">
        <v>207</v>
      </c>
      <c r="D7" s="6">
        <v>100</v>
      </c>
      <c r="E7" s="6"/>
      <c r="F7" s="6"/>
      <c r="G7" s="6">
        <f>D7</f>
        <v>100</v>
      </c>
    </row>
    <row r="8" spans="2:7" ht="28.8" x14ac:dyDescent="0.3">
      <c r="B8" s="9" t="s">
        <v>208</v>
      </c>
      <c r="C8" s="14" t="s">
        <v>209</v>
      </c>
      <c r="D8" s="8">
        <v>200</v>
      </c>
      <c r="E8" s="8"/>
      <c r="F8" s="8"/>
      <c r="G8" s="8">
        <f>D8</f>
        <v>200</v>
      </c>
    </row>
    <row r="9" spans="2:7" x14ac:dyDescent="0.3">
      <c r="B9" s="5" t="s">
        <v>210</v>
      </c>
      <c r="C9" s="6"/>
      <c r="D9" s="6"/>
      <c r="E9" s="6"/>
      <c r="F9" s="6"/>
      <c r="G9" s="6">
        <f>SUM(D10:D11)</f>
        <v>60</v>
      </c>
    </row>
    <row r="10" spans="2:7" x14ac:dyDescent="0.3">
      <c r="B10" s="11"/>
      <c r="C10" s="6" t="s">
        <v>211</v>
      </c>
      <c r="D10" s="6">
        <v>50</v>
      </c>
      <c r="E10" s="6"/>
      <c r="F10" s="6"/>
      <c r="G10" s="6"/>
    </row>
    <row r="11" spans="2:7" x14ac:dyDescent="0.3">
      <c r="B11" s="5"/>
      <c r="C11" s="6" t="s">
        <v>44</v>
      </c>
      <c r="D11" s="10">
        <v>10</v>
      </c>
      <c r="E11" s="6"/>
      <c r="F11" s="6"/>
      <c r="G11" s="6"/>
    </row>
    <row r="12" spans="2:7" x14ac:dyDescent="0.3">
      <c r="B12" s="1" t="s">
        <v>31</v>
      </c>
      <c r="C12" s="3"/>
      <c r="D12" s="3"/>
      <c r="E12" s="3"/>
      <c r="F12" s="3"/>
      <c r="G12" s="4">
        <f>SUM(G5:G11)</f>
        <v>480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15907-9A90-4E97-802C-7FBB4EF11C88}">
  <dimension ref="B2:G9"/>
  <sheetViews>
    <sheetView showGridLines="0" zoomScale="130" zoomScaleNormal="130" workbookViewId="0">
      <selection activeCell="F12" sqref="F12"/>
    </sheetView>
  </sheetViews>
  <sheetFormatPr baseColWidth="10" defaultColWidth="11.44140625" defaultRowHeight="14.4" x14ac:dyDescent="0.3"/>
  <cols>
    <col min="2" max="2" width="20.6640625" customWidth="1"/>
    <col min="3" max="3" width="23" customWidth="1"/>
    <col min="5" max="5" width="8.6640625" customWidth="1"/>
    <col min="6" max="6" width="14.33203125" customWidth="1"/>
  </cols>
  <sheetData>
    <row r="2" spans="2:7" ht="25.8" x14ac:dyDescent="0.5">
      <c r="B2" s="2" t="s">
        <v>212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x14ac:dyDescent="0.3">
      <c r="B5" s="5" t="s">
        <v>213</v>
      </c>
      <c r="C5" s="6" t="s">
        <v>36</v>
      </c>
      <c r="D5" s="6">
        <f>2*10</f>
        <v>20</v>
      </c>
      <c r="E5" s="6"/>
      <c r="F5" s="6"/>
      <c r="G5" s="6">
        <f>D5</f>
        <v>20</v>
      </c>
    </row>
    <row r="6" spans="2:7" x14ac:dyDescent="0.3">
      <c r="B6" s="9" t="s">
        <v>115</v>
      </c>
      <c r="C6" s="8" t="s">
        <v>214</v>
      </c>
      <c r="D6" s="8">
        <v>10</v>
      </c>
      <c r="E6" s="8"/>
      <c r="F6" s="8"/>
      <c r="G6" s="8">
        <f>D6</f>
        <v>10</v>
      </c>
    </row>
    <row r="7" spans="2:7" x14ac:dyDescent="0.3">
      <c r="B7" s="11" t="s">
        <v>215</v>
      </c>
      <c r="C7" s="6" t="s">
        <v>44</v>
      </c>
      <c r="D7" s="6">
        <v>15</v>
      </c>
      <c r="E7" s="6"/>
      <c r="F7" s="6"/>
      <c r="G7" s="6">
        <f>D7</f>
        <v>15</v>
      </c>
    </row>
    <row r="8" spans="2:7" x14ac:dyDescent="0.3">
      <c r="B8" s="9" t="s">
        <v>216</v>
      </c>
      <c r="C8" s="8" t="s">
        <v>217</v>
      </c>
      <c r="D8" s="12">
        <f>15*30</f>
        <v>450</v>
      </c>
      <c r="E8" s="8"/>
      <c r="F8" s="8"/>
      <c r="G8" s="8">
        <f>D8-F8</f>
        <v>450</v>
      </c>
    </row>
    <row r="9" spans="2:7" x14ac:dyDescent="0.3">
      <c r="B9" s="1" t="s">
        <v>31</v>
      </c>
      <c r="C9" s="3"/>
      <c r="D9" s="3"/>
      <c r="E9" s="3"/>
      <c r="F9" s="3"/>
      <c r="G9" s="4">
        <f>SUM(G5:G8)</f>
        <v>495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73A17-D17E-4C5F-9A30-1265B33B5307}">
  <dimension ref="B2:K9"/>
  <sheetViews>
    <sheetView showGridLines="0" zoomScale="130" zoomScaleNormal="130" workbookViewId="0">
      <selection activeCell="B33" sqref="B33"/>
    </sheetView>
  </sheetViews>
  <sheetFormatPr baseColWidth="10" defaultColWidth="11.44140625" defaultRowHeight="14.4" x14ac:dyDescent="0.3"/>
  <cols>
    <col min="2" max="2" width="31.44140625" customWidth="1"/>
    <col min="3" max="3" width="25.44140625" customWidth="1"/>
    <col min="5" max="5" width="21.44140625" customWidth="1"/>
    <col min="6" max="6" width="9.6640625" customWidth="1"/>
  </cols>
  <sheetData>
    <row r="2" spans="2:11" ht="25.8" x14ac:dyDescent="0.5">
      <c r="B2" s="2" t="s">
        <v>218</v>
      </c>
      <c r="C2" s="3"/>
      <c r="D2" s="3"/>
      <c r="E2" s="3"/>
      <c r="F2" s="3"/>
      <c r="G2" s="3"/>
    </row>
    <row r="3" spans="2:11" x14ac:dyDescent="0.3">
      <c r="C3" s="3"/>
      <c r="D3" s="3"/>
      <c r="E3" s="3"/>
      <c r="F3" s="3"/>
      <c r="G3" s="3"/>
    </row>
    <row r="4" spans="2:11" s="17" customFormat="1" ht="28.8" x14ac:dyDescent="0.3">
      <c r="B4" s="16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</row>
    <row r="5" spans="2:11" x14ac:dyDescent="0.3">
      <c r="B5" s="5" t="s">
        <v>219</v>
      </c>
      <c r="C5" s="6" t="s">
        <v>44</v>
      </c>
      <c r="D5" s="6">
        <v>20</v>
      </c>
      <c r="E5" s="6"/>
      <c r="F5" s="6"/>
      <c r="G5" s="6">
        <f>D5</f>
        <v>20</v>
      </c>
      <c r="K5" s="17"/>
    </row>
    <row r="6" spans="2:11" x14ac:dyDescent="0.3">
      <c r="B6" s="9" t="s">
        <v>220</v>
      </c>
      <c r="C6" s="8" t="s">
        <v>44</v>
      </c>
      <c r="D6" s="8">
        <v>20</v>
      </c>
      <c r="E6" s="8"/>
      <c r="F6" s="8"/>
      <c r="G6" s="8">
        <f>D6</f>
        <v>20</v>
      </c>
    </row>
    <row r="7" spans="2:11" x14ac:dyDescent="0.3">
      <c r="B7" s="5" t="s">
        <v>221</v>
      </c>
      <c r="C7" s="6" t="s">
        <v>44</v>
      </c>
      <c r="D7" s="6">
        <v>20</v>
      </c>
      <c r="E7" s="6"/>
      <c r="F7" s="6"/>
      <c r="G7" s="6">
        <v>20</v>
      </c>
    </row>
    <row r="8" spans="2:11" ht="28.8" x14ac:dyDescent="0.3">
      <c r="B8" s="9" t="s">
        <v>222</v>
      </c>
      <c r="C8" s="14" t="s">
        <v>223</v>
      </c>
      <c r="D8" s="8">
        <f>2*200</f>
        <v>400</v>
      </c>
      <c r="E8" s="14" t="s">
        <v>224</v>
      </c>
      <c r="F8" s="8">
        <v>100</v>
      </c>
      <c r="G8" s="8">
        <f>D8-F8</f>
        <v>300</v>
      </c>
    </row>
    <row r="9" spans="2:11" x14ac:dyDescent="0.3">
      <c r="B9" s="1" t="s">
        <v>31</v>
      </c>
      <c r="C9" s="3"/>
      <c r="D9" s="3"/>
      <c r="E9" s="3"/>
      <c r="F9" s="3"/>
      <c r="G9" s="4">
        <f>SUM(G5:G8)</f>
        <v>360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78B2E-20CA-4ED9-9118-5FAE3BCBC3DB}">
  <dimension ref="B2:G10"/>
  <sheetViews>
    <sheetView showGridLines="0" zoomScale="130" zoomScaleNormal="130" workbookViewId="0">
      <selection activeCell="I17" sqref="I17"/>
    </sheetView>
  </sheetViews>
  <sheetFormatPr baseColWidth="10" defaultColWidth="11.44140625" defaultRowHeight="14.4" x14ac:dyDescent="0.3"/>
  <cols>
    <col min="2" max="2" width="22.6640625" customWidth="1"/>
    <col min="3" max="3" width="16.33203125" customWidth="1"/>
    <col min="5" max="5" width="9.44140625" customWidth="1"/>
    <col min="6" max="6" width="13.88671875" customWidth="1"/>
  </cols>
  <sheetData>
    <row r="2" spans="2:7" ht="25.8" x14ac:dyDescent="0.5">
      <c r="B2" s="2" t="s">
        <v>3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ht="28.8" x14ac:dyDescent="0.3">
      <c r="B5" s="5" t="s">
        <v>225</v>
      </c>
      <c r="C5" s="13" t="s">
        <v>226</v>
      </c>
      <c r="D5" s="6">
        <v>30</v>
      </c>
      <c r="E5" s="6"/>
      <c r="F5" s="6"/>
      <c r="G5" s="6">
        <f>D5</f>
        <v>30</v>
      </c>
    </row>
    <row r="6" spans="2:7" x14ac:dyDescent="0.3">
      <c r="B6" s="9" t="s">
        <v>227</v>
      </c>
      <c r="C6" s="8"/>
      <c r="D6" s="8"/>
      <c r="E6" s="8"/>
      <c r="F6" s="8"/>
      <c r="G6" s="8">
        <f>SUM(D7:D9)</f>
        <v>195</v>
      </c>
    </row>
    <row r="7" spans="2:7" x14ac:dyDescent="0.3">
      <c r="B7" s="9"/>
      <c r="C7" s="8" t="s">
        <v>97</v>
      </c>
      <c r="D7" s="8">
        <v>160</v>
      </c>
      <c r="E7" s="8"/>
      <c r="F7" s="8"/>
      <c r="G7" s="8"/>
    </row>
    <row r="8" spans="2:7" x14ac:dyDescent="0.3">
      <c r="B8" s="9"/>
      <c r="C8" s="8" t="s">
        <v>228</v>
      </c>
      <c r="D8" s="8">
        <v>25</v>
      </c>
      <c r="E8" s="8"/>
      <c r="F8" s="8"/>
      <c r="G8" s="8"/>
    </row>
    <row r="9" spans="2:7" x14ac:dyDescent="0.3">
      <c r="B9" s="9"/>
      <c r="C9" s="8" t="s">
        <v>126</v>
      </c>
      <c r="D9" s="8">
        <v>10</v>
      </c>
      <c r="E9" s="8"/>
      <c r="F9" s="8"/>
      <c r="G9" s="8"/>
    </row>
    <row r="10" spans="2:7" x14ac:dyDescent="0.3">
      <c r="B10" s="1" t="s">
        <v>31</v>
      </c>
      <c r="C10" s="3"/>
      <c r="D10" s="3"/>
      <c r="E10" s="3"/>
      <c r="F10" s="3"/>
      <c r="G10" s="4">
        <f>SUM(G5:G9)</f>
        <v>225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73552-95F1-47A1-8B2C-64BB8E63072D}">
  <dimension ref="B2:H15"/>
  <sheetViews>
    <sheetView showGridLines="0" zoomScale="120" zoomScaleNormal="120" workbookViewId="0">
      <selection activeCell="B8" sqref="B8"/>
    </sheetView>
  </sheetViews>
  <sheetFormatPr baseColWidth="10" defaultColWidth="11.44140625" defaultRowHeight="14.4" x14ac:dyDescent="0.3"/>
  <cols>
    <col min="2" max="2" width="35.44140625" customWidth="1"/>
    <col min="3" max="3" width="24.5546875" customWidth="1"/>
    <col min="5" max="5" width="8.6640625" customWidth="1"/>
    <col min="6" max="6" width="14" customWidth="1"/>
  </cols>
  <sheetData>
    <row r="2" spans="2:8" ht="25.8" x14ac:dyDescent="0.5">
      <c r="B2" s="2" t="s">
        <v>229</v>
      </c>
      <c r="C2" s="3"/>
      <c r="D2" s="3"/>
      <c r="E2" s="3"/>
      <c r="F2" s="3"/>
      <c r="G2" s="3"/>
    </row>
    <row r="3" spans="2:8" x14ac:dyDescent="0.3">
      <c r="C3" s="3"/>
      <c r="D3" s="3"/>
      <c r="E3" s="3"/>
      <c r="F3" s="3"/>
      <c r="G3" s="3"/>
    </row>
    <row r="4" spans="2:8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8" x14ac:dyDescent="0.3">
      <c r="B5" s="5" t="s">
        <v>230</v>
      </c>
      <c r="C5" s="6" t="s">
        <v>231</v>
      </c>
      <c r="D5" s="6">
        <f>6*10</f>
        <v>60</v>
      </c>
      <c r="E5" s="6"/>
      <c r="F5" s="6"/>
      <c r="G5" s="6">
        <f>D5</f>
        <v>60</v>
      </c>
    </row>
    <row r="6" spans="2:8" x14ac:dyDescent="0.3">
      <c r="B6" s="9" t="s">
        <v>232</v>
      </c>
      <c r="C6" s="8" t="s">
        <v>233</v>
      </c>
      <c r="D6" s="8">
        <v>25</v>
      </c>
      <c r="E6" s="8"/>
      <c r="F6" s="8"/>
      <c r="G6" s="8">
        <f>D6</f>
        <v>25</v>
      </c>
    </row>
    <row r="7" spans="2:8" x14ac:dyDescent="0.3">
      <c r="B7" s="5" t="s">
        <v>234</v>
      </c>
      <c r="C7" s="6" t="s">
        <v>235</v>
      </c>
      <c r="D7" s="6">
        <f>12*5</f>
        <v>60</v>
      </c>
      <c r="E7" s="6"/>
      <c r="F7" s="6"/>
      <c r="G7" s="6">
        <f>D7</f>
        <v>60</v>
      </c>
    </row>
    <row r="8" spans="2:8" x14ac:dyDescent="0.3">
      <c r="B8" s="9" t="s">
        <v>236</v>
      </c>
      <c r="C8" s="8" t="s">
        <v>111</v>
      </c>
      <c r="D8" s="8">
        <f>3*10</f>
        <v>30</v>
      </c>
      <c r="E8" s="8"/>
      <c r="F8" s="8"/>
      <c r="G8" s="8">
        <f>D8</f>
        <v>30</v>
      </c>
    </row>
    <row r="9" spans="2:8" x14ac:dyDescent="0.3">
      <c r="B9" s="5" t="s">
        <v>237</v>
      </c>
      <c r="C9" s="6"/>
      <c r="D9" s="6"/>
      <c r="E9" s="6"/>
      <c r="F9" s="6"/>
      <c r="G9" s="6">
        <f>SUM(D10:D11)</f>
        <v>50</v>
      </c>
      <c r="H9" t="s">
        <v>238</v>
      </c>
    </row>
    <row r="10" spans="2:8" x14ac:dyDescent="0.3">
      <c r="B10" s="5"/>
      <c r="C10" s="6" t="s">
        <v>228</v>
      </c>
      <c r="D10" s="6">
        <v>25</v>
      </c>
      <c r="E10" s="6"/>
      <c r="F10" s="6"/>
      <c r="G10" s="6"/>
    </row>
    <row r="11" spans="2:8" x14ac:dyDescent="0.3">
      <c r="B11" s="5"/>
      <c r="C11" s="6" t="s">
        <v>44</v>
      </c>
      <c r="D11" s="6">
        <v>25</v>
      </c>
      <c r="E11" s="6"/>
      <c r="F11" s="6"/>
      <c r="G11" s="6"/>
    </row>
    <row r="12" spans="2:8" ht="28.8" x14ac:dyDescent="0.3">
      <c r="B12" s="7" t="s">
        <v>239</v>
      </c>
      <c r="C12" s="8" t="s">
        <v>44</v>
      </c>
      <c r="D12" s="8">
        <v>25</v>
      </c>
      <c r="E12" s="8"/>
      <c r="F12" s="8"/>
      <c r="G12" s="8">
        <f>D12</f>
        <v>25</v>
      </c>
    </row>
    <row r="13" spans="2:8" x14ac:dyDescent="0.3">
      <c r="B13" s="11" t="s">
        <v>240</v>
      </c>
      <c r="C13" s="6" t="s">
        <v>44</v>
      </c>
      <c r="D13" s="6">
        <v>25</v>
      </c>
      <c r="E13" s="6"/>
      <c r="F13" s="6"/>
      <c r="G13" s="6">
        <f>D13</f>
        <v>25</v>
      </c>
    </row>
    <row r="14" spans="2:8" x14ac:dyDescent="0.3">
      <c r="B14" s="7" t="s">
        <v>241</v>
      </c>
      <c r="C14" s="8" t="s">
        <v>242</v>
      </c>
      <c r="D14" s="8">
        <v>50</v>
      </c>
      <c r="E14" s="8"/>
      <c r="F14" s="8"/>
      <c r="G14" s="8">
        <f>D14</f>
        <v>50</v>
      </c>
    </row>
    <row r="15" spans="2:8" x14ac:dyDescent="0.3">
      <c r="B15" s="1" t="s">
        <v>31</v>
      </c>
      <c r="C15" s="3"/>
      <c r="D15" s="3"/>
      <c r="E15" s="3"/>
      <c r="F15" s="3"/>
      <c r="G15" s="4">
        <f>SUM(G5:G14)</f>
        <v>325</v>
      </c>
    </row>
  </sheetData>
  <pageMargins left="0.7" right="0.7" top="0.78740157499999996" bottom="0.78740157499999996" header="0.3" footer="0.3"/>
  <ignoredErrors>
    <ignoredError sqref="G9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4BD0F-47EE-4D78-9D21-26C9BBF9DA27}">
  <dimension ref="B2:G16"/>
  <sheetViews>
    <sheetView showGridLines="0" workbookViewId="0">
      <selection activeCell="C27" sqref="C27"/>
    </sheetView>
  </sheetViews>
  <sheetFormatPr baseColWidth="10" defaultColWidth="11.44140625" defaultRowHeight="14.4" x14ac:dyDescent="0.3"/>
  <cols>
    <col min="2" max="2" width="24.88671875" customWidth="1"/>
    <col min="3" max="3" width="22.33203125" customWidth="1"/>
    <col min="5" max="5" width="11" customWidth="1"/>
    <col min="6" max="6" width="15" customWidth="1"/>
    <col min="7" max="7" width="14.5546875" customWidth="1"/>
  </cols>
  <sheetData>
    <row r="2" spans="2:7" ht="25.8" x14ac:dyDescent="0.5">
      <c r="B2" s="2" t="s">
        <v>243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x14ac:dyDescent="0.3">
      <c r="B5" s="5" t="s">
        <v>244</v>
      </c>
      <c r="C5" s="6" t="s">
        <v>238</v>
      </c>
      <c r="D5" s="6"/>
      <c r="E5" s="6"/>
      <c r="F5" s="6"/>
      <c r="G5" s="6">
        <f>SUM(D6:D7)</f>
        <v>350</v>
      </c>
    </row>
    <row r="6" spans="2:7" x14ac:dyDescent="0.3">
      <c r="B6" s="5"/>
      <c r="C6" s="6" t="s">
        <v>196</v>
      </c>
      <c r="D6" s="6">
        <v>300</v>
      </c>
      <c r="E6" s="6"/>
      <c r="F6" s="6"/>
      <c r="G6" s="6"/>
    </row>
    <row r="7" spans="2:7" x14ac:dyDescent="0.3">
      <c r="B7" s="5"/>
      <c r="C7" s="6" t="s">
        <v>228</v>
      </c>
      <c r="D7" s="6">
        <v>50</v>
      </c>
      <c r="E7" s="6"/>
      <c r="F7" s="6"/>
      <c r="G7" s="6"/>
    </row>
    <row r="8" spans="2:7" ht="28.8" x14ac:dyDescent="0.3">
      <c r="B8" s="9" t="s">
        <v>245</v>
      </c>
      <c r="C8" s="8"/>
      <c r="D8" s="8">
        <f>SUM(D9:D15)</f>
        <v>5450</v>
      </c>
      <c r="E8" s="14" t="s">
        <v>246</v>
      </c>
      <c r="F8" s="8">
        <f>(250*8)+(150*10)</f>
        <v>3500</v>
      </c>
      <c r="G8" s="8">
        <f>D8-F8</f>
        <v>1950</v>
      </c>
    </row>
    <row r="9" spans="2:7" x14ac:dyDescent="0.3">
      <c r="B9" s="9"/>
      <c r="C9" s="8" t="s">
        <v>247</v>
      </c>
      <c r="D9" s="8">
        <v>2200</v>
      </c>
      <c r="E9" s="8"/>
      <c r="F9" s="8"/>
      <c r="G9" s="8"/>
    </row>
    <row r="10" spans="2:7" x14ac:dyDescent="0.3">
      <c r="B10" s="7"/>
      <c r="C10" s="8" t="s">
        <v>248</v>
      </c>
      <c r="D10" s="8">
        <v>500</v>
      </c>
      <c r="E10" s="8"/>
      <c r="F10" s="8"/>
      <c r="G10" s="8"/>
    </row>
    <row r="11" spans="2:7" x14ac:dyDescent="0.3">
      <c r="B11" s="9"/>
      <c r="C11" s="8" t="s">
        <v>196</v>
      </c>
      <c r="D11" s="12">
        <v>500</v>
      </c>
      <c r="E11" s="8"/>
      <c r="F11" s="8"/>
      <c r="G11" s="8"/>
    </row>
    <row r="12" spans="2:7" x14ac:dyDescent="0.3">
      <c r="B12" s="9"/>
      <c r="C12" s="8" t="s">
        <v>197</v>
      </c>
      <c r="D12" s="12">
        <v>200</v>
      </c>
      <c r="E12" s="8"/>
      <c r="F12" s="8"/>
      <c r="G12" s="8"/>
    </row>
    <row r="13" spans="2:7" x14ac:dyDescent="0.3">
      <c r="B13" s="9"/>
      <c r="C13" s="8" t="s">
        <v>249</v>
      </c>
      <c r="D13" s="12">
        <v>1200</v>
      </c>
      <c r="E13" s="8"/>
      <c r="F13" s="8"/>
      <c r="G13" s="8"/>
    </row>
    <row r="14" spans="2:7" x14ac:dyDescent="0.3">
      <c r="B14" s="9"/>
      <c r="C14" s="8" t="s">
        <v>125</v>
      </c>
      <c r="D14" s="12">
        <v>800</v>
      </c>
      <c r="E14" s="8"/>
      <c r="F14" s="8"/>
      <c r="G14" s="8"/>
    </row>
    <row r="15" spans="2:7" x14ac:dyDescent="0.3">
      <c r="B15" s="9"/>
      <c r="C15" s="8" t="s">
        <v>198</v>
      </c>
      <c r="D15" s="12">
        <v>50</v>
      </c>
      <c r="E15" s="8"/>
      <c r="F15" s="8"/>
      <c r="G15" s="8"/>
    </row>
    <row r="16" spans="2:7" x14ac:dyDescent="0.3">
      <c r="B16" s="1" t="s">
        <v>31</v>
      </c>
      <c r="C16" s="3"/>
      <c r="D16" s="3"/>
      <c r="E16" s="3"/>
      <c r="F16" s="3"/>
      <c r="G16" s="4">
        <f>SUM(G5:G15)</f>
        <v>2300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780EA-E85A-46F8-ACEC-6D2BF84D4D22}">
  <dimension ref="B2:G43"/>
  <sheetViews>
    <sheetView showGridLines="0" zoomScale="80" zoomScaleNormal="80" workbookViewId="0">
      <selection activeCell="K37" sqref="K37"/>
    </sheetView>
  </sheetViews>
  <sheetFormatPr baseColWidth="10" defaultColWidth="11.44140625" defaultRowHeight="14.4" x14ac:dyDescent="0.3"/>
  <cols>
    <col min="2" max="2" width="33.77734375" customWidth="1"/>
    <col min="3" max="3" width="28.21875" customWidth="1"/>
    <col min="4" max="4" width="12.21875" customWidth="1"/>
    <col min="5" max="5" width="8.33203125" customWidth="1"/>
    <col min="6" max="6" width="15.6640625" customWidth="1"/>
    <col min="7" max="7" width="13.6640625" customWidth="1"/>
  </cols>
  <sheetData>
    <row r="2" spans="2:7" ht="25.8" x14ac:dyDescent="0.5">
      <c r="B2" s="2" t="s">
        <v>0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x14ac:dyDescent="0.3">
      <c r="B5" s="5" t="s">
        <v>32</v>
      </c>
      <c r="C5" s="6" t="s">
        <v>33</v>
      </c>
      <c r="D5" s="6">
        <f>15*10</f>
        <v>150</v>
      </c>
      <c r="E5" s="6"/>
      <c r="F5" s="6"/>
      <c r="G5" s="6">
        <f>D5</f>
        <v>150</v>
      </c>
    </row>
    <row r="6" spans="2:7" x14ac:dyDescent="0.3">
      <c r="B6" s="9" t="s">
        <v>34</v>
      </c>
      <c r="C6" s="8"/>
      <c r="D6" s="8"/>
      <c r="E6" s="8"/>
      <c r="F6" s="8"/>
      <c r="G6" s="8">
        <f>SUM(D7:D8)</f>
        <v>40</v>
      </c>
    </row>
    <row r="7" spans="2:7" x14ac:dyDescent="0.3">
      <c r="B7" s="9"/>
      <c r="C7" s="8" t="s">
        <v>35</v>
      </c>
      <c r="D7" s="8">
        <f>2*10</f>
        <v>20</v>
      </c>
      <c r="E7" s="8"/>
      <c r="F7" s="8"/>
      <c r="G7" s="8"/>
    </row>
    <row r="8" spans="2:7" x14ac:dyDescent="0.3">
      <c r="B8" s="9"/>
      <c r="C8" s="8" t="s">
        <v>36</v>
      </c>
      <c r="D8" s="8">
        <f>2*10</f>
        <v>20</v>
      </c>
      <c r="E8" s="8"/>
      <c r="F8" s="8"/>
      <c r="G8" s="8"/>
    </row>
    <row r="9" spans="2:7" x14ac:dyDescent="0.3">
      <c r="B9" s="5" t="s">
        <v>37</v>
      </c>
      <c r="C9" s="6" t="s">
        <v>38</v>
      </c>
      <c r="D9" s="6">
        <v>10</v>
      </c>
      <c r="E9" s="6"/>
      <c r="F9" s="6"/>
      <c r="G9" s="6">
        <f>D9</f>
        <v>10</v>
      </c>
    </row>
    <row r="10" spans="2:7" x14ac:dyDescent="0.3">
      <c r="B10" s="9" t="s">
        <v>39</v>
      </c>
      <c r="C10" s="8"/>
      <c r="D10" s="8"/>
      <c r="E10" s="8"/>
      <c r="F10" s="8"/>
      <c r="G10" s="8">
        <f>SUM(D11:D13)</f>
        <v>175</v>
      </c>
    </row>
    <row r="11" spans="2:7" x14ac:dyDescent="0.3">
      <c r="B11" s="9"/>
      <c r="C11" s="8" t="s">
        <v>40</v>
      </c>
      <c r="D11" s="8">
        <v>60</v>
      </c>
      <c r="E11" s="8"/>
      <c r="F11" s="8"/>
      <c r="G11" s="8"/>
    </row>
    <row r="12" spans="2:7" x14ac:dyDescent="0.3">
      <c r="B12" s="9"/>
      <c r="C12" s="8" t="s">
        <v>41</v>
      </c>
      <c r="D12" s="8">
        <v>100</v>
      </c>
      <c r="E12" s="8"/>
      <c r="F12" s="8"/>
      <c r="G12" s="8"/>
    </row>
    <row r="13" spans="2:7" x14ac:dyDescent="0.3">
      <c r="B13" s="9"/>
      <c r="C13" s="8" t="s">
        <v>42</v>
      </c>
      <c r="D13" s="8">
        <v>15</v>
      </c>
      <c r="E13" s="8"/>
      <c r="F13" s="8"/>
      <c r="G13" s="8"/>
    </row>
    <row r="14" spans="2:7" x14ac:dyDescent="0.3">
      <c r="B14" s="5" t="s">
        <v>43</v>
      </c>
      <c r="C14" s="6"/>
      <c r="D14" s="6"/>
      <c r="E14" s="6"/>
      <c r="F14" s="6"/>
      <c r="G14" s="6">
        <f>SUM(D15:D16)</f>
        <v>40</v>
      </c>
    </row>
    <row r="15" spans="2:7" x14ac:dyDescent="0.3">
      <c r="B15" s="5"/>
      <c r="C15" s="6" t="s">
        <v>44</v>
      </c>
      <c r="D15" s="6">
        <v>10</v>
      </c>
      <c r="E15" s="6"/>
      <c r="F15" s="6"/>
      <c r="G15" s="6"/>
    </row>
    <row r="16" spans="2:7" x14ac:dyDescent="0.3">
      <c r="B16" s="5"/>
      <c r="C16" s="6" t="s">
        <v>45</v>
      </c>
      <c r="D16" s="6">
        <v>30</v>
      </c>
      <c r="E16" s="6"/>
      <c r="F16" s="6"/>
      <c r="G16" s="6"/>
    </row>
    <row r="17" spans="2:7" x14ac:dyDescent="0.3">
      <c r="B17" s="9" t="s">
        <v>46</v>
      </c>
      <c r="C17" s="8"/>
      <c r="D17" s="8"/>
      <c r="E17" s="8"/>
      <c r="F17" s="8"/>
      <c r="G17" s="8">
        <f>SUM(D18:D19)</f>
        <v>70</v>
      </c>
    </row>
    <row r="18" spans="2:7" x14ac:dyDescent="0.3">
      <c r="B18" s="9"/>
      <c r="C18" s="8" t="s">
        <v>44</v>
      </c>
      <c r="D18" s="8">
        <v>20</v>
      </c>
      <c r="E18" s="8"/>
      <c r="F18" s="8"/>
      <c r="G18" s="8"/>
    </row>
    <row r="19" spans="2:7" x14ac:dyDescent="0.3">
      <c r="B19" s="9"/>
      <c r="C19" s="8" t="s">
        <v>47</v>
      </c>
      <c r="D19" s="8">
        <v>50</v>
      </c>
      <c r="E19" s="8"/>
      <c r="F19" s="8"/>
      <c r="G19" s="8"/>
    </row>
    <row r="20" spans="2:7" x14ac:dyDescent="0.3">
      <c r="B20" s="5" t="s">
        <v>48</v>
      </c>
      <c r="C20" s="6"/>
      <c r="D20" s="6"/>
      <c r="E20" s="6"/>
      <c r="F20" s="6"/>
      <c r="G20" s="6">
        <f>SUM(D21:D22)</f>
        <v>210</v>
      </c>
    </row>
    <row r="21" spans="2:7" x14ac:dyDescent="0.3">
      <c r="B21" s="11"/>
      <c r="C21" s="6" t="s">
        <v>49</v>
      </c>
      <c r="D21" s="6">
        <v>200</v>
      </c>
      <c r="E21" s="6"/>
      <c r="F21" s="6"/>
      <c r="G21" s="6"/>
    </row>
    <row r="22" spans="2:7" x14ac:dyDescent="0.3">
      <c r="B22" s="11"/>
      <c r="C22" s="6" t="s">
        <v>44</v>
      </c>
      <c r="D22" s="6">
        <v>10</v>
      </c>
      <c r="E22" s="6"/>
      <c r="F22" s="6"/>
      <c r="G22" s="6"/>
    </row>
    <row r="23" spans="2:7" x14ac:dyDescent="0.3">
      <c r="B23" s="9" t="s">
        <v>50</v>
      </c>
      <c r="C23" s="8"/>
      <c r="D23" s="12"/>
      <c r="E23" s="8"/>
      <c r="F23" s="8"/>
      <c r="G23" s="8">
        <f>SUM(D24:D25)</f>
        <v>70</v>
      </c>
    </row>
    <row r="24" spans="2:7" x14ac:dyDescent="0.3">
      <c r="B24" s="9"/>
      <c r="C24" s="8" t="s">
        <v>51</v>
      </c>
      <c r="D24" s="12">
        <v>50</v>
      </c>
      <c r="E24" s="8"/>
      <c r="F24" s="8"/>
      <c r="G24" s="8"/>
    </row>
    <row r="25" spans="2:7" x14ac:dyDescent="0.3">
      <c r="B25" s="9"/>
      <c r="C25" s="8" t="s">
        <v>44</v>
      </c>
      <c r="D25" s="12">
        <v>20</v>
      </c>
      <c r="E25" s="8"/>
      <c r="F25" s="8"/>
      <c r="G25" s="8"/>
    </row>
    <row r="26" spans="2:7" x14ac:dyDescent="0.3">
      <c r="B26" s="5" t="s">
        <v>52</v>
      </c>
      <c r="C26" s="6" t="s">
        <v>53</v>
      </c>
      <c r="D26" s="10">
        <v>10</v>
      </c>
      <c r="E26" s="6"/>
      <c r="F26" s="6"/>
      <c r="G26" s="6">
        <v>10</v>
      </c>
    </row>
    <row r="27" spans="2:7" x14ac:dyDescent="0.3">
      <c r="B27" s="9" t="s">
        <v>54</v>
      </c>
      <c r="C27" s="8"/>
      <c r="D27" s="12"/>
      <c r="E27" s="8"/>
      <c r="F27" s="8"/>
      <c r="G27" s="8">
        <f>SUM(D28:D29)</f>
        <v>270</v>
      </c>
    </row>
    <row r="28" spans="2:7" ht="28.8" x14ac:dyDescent="0.3">
      <c r="B28" s="9"/>
      <c r="C28" s="14" t="s">
        <v>55</v>
      </c>
      <c r="D28" s="12">
        <v>250</v>
      </c>
      <c r="E28" s="8"/>
      <c r="F28" s="8"/>
      <c r="G28" s="8"/>
    </row>
    <row r="29" spans="2:7" x14ac:dyDescent="0.3">
      <c r="B29" s="9"/>
      <c r="C29" s="8" t="s">
        <v>44</v>
      </c>
      <c r="D29" s="12">
        <v>20</v>
      </c>
      <c r="E29" s="8"/>
      <c r="F29" s="8"/>
      <c r="G29" s="8"/>
    </row>
    <row r="30" spans="2:7" x14ac:dyDescent="0.3">
      <c r="B30" s="5" t="s">
        <v>56</v>
      </c>
      <c r="C30" s="6"/>
      <c r="D30" s="10"/>
      <c r="E30" s="6"/>
      <c r="F30" s="6"/>
      <c r="G30" s="6">
        <f>SUM(D31:D32)-F32</f>
        <v>220</v>
      </c>
    </row>
    <row r="31" spans="2:7" x14ac:dyDescent="0.3">
      <c r="B31" s="5"/>
      <c r="C31" s="13" t="s">
        <v>57</v>
      </c>
      <c r="D31" s="10">
        <v>200</v>
      </c>
      <c r="E31" s="6"/>
      <c r="F31" s="6"/>
      <c r="G31" s="6"/>
    </row>
    <row r="32" spans="2:7" x14ac:dyDescent="0.3">
      <c r="B32" s="5"/>
      <c r="C32" s="13" t="s">
        <v>58</v>
      </c>
      <c r="D32" s="10">
        <v>420</v>
      </c>
      <c r="E32" s="6" t="s">
        <v>59</v>
      </c>
      <c r="F32" s="6">
        <v>400</v>
      </c>
      <c r="G32" s="6"/>
    </row>
    <row r="33" spans="2:7" x14ac:dyDescent="0.3">
      <c r="B33" s="9" t="s">
        <v>60</v>
      </c>
      <c r="C33" s="8" t="s">
        <v>61</v>
      </c>
      <c r="D33" s="12">
        <v>50</v>
      </c>
      <c r="E33" s="8"/>
      <c r="F33" s="8"/>
      <c r="G33" s="8">
        <v>50</v>
      </c>
    </row>
    <row r="34" spans="2:7" x14ac:dyDescent="0.3">
      <c r="B34" s="5" t="s">
        <v>62</v>
      </c>
      <c r="C34" s="6" t="s">
        <v>63</v>
      </c>
      <c r="D34" s="10">
        <v>50</v>
      </c>
      <c r="E34" s="6" t="s">
        <v>64</v>
      </c>
      <c r="F34" s="6"/>
      <c r="G34" s="6">
        <v>50</v>
      </c>
    </row>
    <row r="35" spans="2:7" x14ac:dyDescent="0.3">
      <c r="B35" s="9" t="s">
        <v>65</v>
      </c>
      <c r="C35" s="8" t="s">
        <v>44</v>
      </c>
      <c r="D35" s="12">
        <v>10</v>
      </c>
      <c r="E35" s="8"/>
      <c r="F35" s="8"/>
      <c r="G35" s="8">
        <v>10</v>
      </c>
    </row>
    <row r="36" spans="2:7" x14ac:dyDescent="0.3">
      <c r="B36" s="5" t="s">
        <v>66</v>
      </c>
      <c r="C36" s="6"/>
      <c r="D36" s="10"/>
      <c r="E36" s="6"/>
      <c r="F36" s="6"/>
      <c r="G36" s="6">
        <f>SUM(D37:D38)</f>
        <v>110</v>
      </c>
    </row>
    <row r="37" spans="2:7" x14ac:dyDescent="0.3">
      <c r="B37" s="5"/>
      <c r="C37" s="6" t="s">
        <v>41</v>
      </c>
      <c r="D37" s="6">
        <v>100</v>
      </c>
      <c r="E37" s="6"/>
      <c r="F37" s="6"/>
      <c r="G37" s="6"/>
    </row>
    <row r="38" spans="2:7" x14ac:dyDescent="0.3">
      <c r="B38" s="5"/>
      <c r="C38" s="6" t="s">
        <v>42</v>
      </c>
      <c r="D38" s="6">
        <v>10</v>
      </c>
      <c r="E38" s="6"/>
      <c r="F38" s="6"/>
      <c r="G38" s="6"/>
    </row>
    <row r="39" spans="2:7" x14ac:dyDescent="0.3">
      <c r="B39" s="9" t="s">
        <v>67</v>
      </c>
      <c r="C39" s="8"/>
      <c r="D39" s="8"/>
      <c r="E39" s="8"/>
      <c r="F39" s="8"/>
      <c r="G39" s="8">
        <f>SUM(D40:D41)</f>
        <v>40</v>
      </c>
    </row>
    <row r="40" spans="2:7" x14ac:dyDescent="0.3">
      <c r="B40" s="9"/>
      <c r="C40" s="8" t="s">
        <v>68</v>
      </c>
      <c r="D40" s="8">
        <v>20</v>
      </c>
      <c r="E40" s="8"/>
      <c r="F40" s="8"/>
      <c r="G40" s="8"/>
    </row>
    <row r="41" spans="2:7" x14ac:dyDescent="0.3">
      <c r="B41" s="9"/>
      <c r="C41" s="8" t="s">
        <v>69</v>
      </c>
      <c r="D41" s="8">
        <v>20</v>
      </c>
      <c r="E41" s="8"/>
      <c r="F41" s="8"/>
      <c r="G41" s="8"/>
    </row>
    <row r="42" spans="2:7" x14ac:dyDescent="0.3">
      <c r="B42" s="5" t="s">
        <v>14</v>
      </c>
      <c r="C42" s="6" t="s">
        <v>70</v>
      </c>
      <c r="D42" s="6">
        <v>200</v>
      </c>
      <c r="E42" s="6"/>
      <c r="F42" s="6"/>
      <c r="G42" s="6">
        <v>200</v>
      </c>
    </row>
    <row r="43" spans="2:7" x14ac:dyDescent="0.3">
      <c r="B43" s="1" t="s">
        <v>31</v>
      </c>
      <c r="C43" s="3"/>
      <c r="D43" s="3"/>
      <c r="E43" s="3"/>
      <c r="F43" s="3"/>
      <c r="G43" s="4">
        <f>SUM(G5:G42)</f>
        <v>1725</v>
      </c>
    </row>
  </sheetData>
  <pageMargins left="0.7" right="0.7" top="0.78740157499999996" bottom="0.78740157499999996" header="0.3" footer="0.3"/>
  <ignoredErrors>
    <ignoredError sqref="G23 G30 G39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732CB-59FA-4596-8943-E17D303A10A0}">
  <dimension ref="B2:G12"/>
  <sheetViews>
    <sheetView showGridLines="0" zoomScale="150" zoomScaleNormal="150" workbookViewId="0">
      <selection activeCell="I16" sqref="I16"/>
    </sheetView>
  </sheetViews>
  <sheetFormatPr baseColWidth="10" defaultColWidth="11.44140625" defaultRowHeight="14.4" x14ac:dyDescent="0.3"/>
  <cols>
    <col min="2" max="2" width="22" customWidth="1"/>
    <col min="3" max="3" width="19.6640625" customWidth="1"/>
    <col min="5" max="5" width="9.33203125" customWidth="1"/>
    <col min="6" max="6" width="14.5546875" customWidth="1"/>
  </cols>
  <sheetData>
    <row r="2" spans="2:7" ht="25.8" x14ac:dyDescent="0.5">
      <c r="B2" s="2" t="s">
        <v>4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x14ac:dyDescent="0.3">
      <c r="B5" s="5" t="s">
        <v>250</v>
      </c>
      <c r="C5" s="6" t="s">
        <v>44</v>
      </c>
      <c r="D5" s="6">
        <v>10</v>
      </c>
      <c r="E5" s="6"/>
      <c r="F5" s="6"/>
      <c r="G5" s="6">
        <f>D5</f>
        <v>10</v>
      </c>
    </row>
    <row r="6" spans="2:7" x14ac:dyDescent="0.3">
      <c r="B6" s="9" t="s">
        <v>115</v>
      </c>
      <c r="C6" s="8" t="s">
        <v>214</v>
      </c>
      <c r="D6" s="8">
        <v>10</v>
      </c>
      <c r="E6" s="8"/>
      <c r="F6" s="8"/>
      <c r="G6" s="8">
        <f>D6</f>
        <v>10</v>
      </c>
    </row>
    <row r="7" spans="2:7" x14ac:dyDescent="0.3">
      <c r="B7" s="5" t="s">
        <v>251</v>
      </c>
      <c r="C7" s="6" t="s">
        <v>44</v>
      </c>
      <c r="D7" s="6">
        <v>10</v>
      </c>
      <c r="E7" s="6"/>
      <c r="F7" s="6"/>
      <c r="G7" s="6">
        <f>D7</f>
        <v>10</v>
      </c>
    </row>
    <row r="8" spans="2:7" x14ac:dyDescent="0.3">
      <c r="B8" s="9" t="s">
        <v>252</v>
      </c>
      <c r="C8" s="8"/>
      <c r="D8" s="8"/>
      <c r="E8" s="8"/>
      <c r="F8" s="8"/>
      <c r="G8" s="8">
        <f>SUM(D9:D10)</f>
        <v>25</v>
      </c>
    </row>
    <row r="9" spans="2:7" x14ac:dyDescent="0.3">
      <c r="B9" s="9"/>
      <c r="C9" s="8" t="s">
        <v>214</v>
      </c>
      <c r="D9" s="8">
        <v>10</v>
      </c>
      <c r="E9" s="8"/>
      <c r="F9" s="8"/>
      <c r="G9" s="8"/>
    </row>
    <row r="10" spans="2:7" x14ac:dyDescent="0.3">
      <c r="B10" s="7"/>
      <c r="C10" s="8" t="s">
        <v>44</v>
      </c>
      <c r="D10" s="8">
        <v>15</v>
      </c>
      <c r="E10" s="8"/>
      <c r="F10" s="8"/>
      <c r="G10" s="8"/>
    </row>
    <row r="11" spans="2:7" x14ac:dyDescent="0.3">
      <c r="B11" s="5" t="s">
        <v>253</v>
      </c>
      <c r="C11" s="6" t="s">
        <v>44</v>
      </c>
      <c r="D11" s="10">
        <v>10</v>
      </c>
      <c r="E11" s="6"/>
      <c r="F11" s="6"/>
      <c r="G11" s="6">
        <f>D11</f>
        <v>10</v>
      </c>
    </row>
    <row r="12" spans="2:7" x14ac:dyDescent="0.3">
      <c r="B12" s="1" t="s">
        <v>31</v>
      </c>
      <c r="C12" s="3"/>
      <c r="D12" s="3"/>
      <c r="E12" s="3"/>
      <c r="F12" s="3"/>
      <c r="G12" s="4">
        <f>SUM(G5:G11)</f>
        <v>65</v>
      </c>
    </row>
  </sheetData>
  <pageMargins left="0.7" right="0.7" top="0.78740157499999996" bottom="0.78740157499999996" header="0.3" footer="0.3"/>
  <ignoredErrors>
    <ignoredError sqref="G8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936A7-5164-4677-921E-68E22C1A77B0}">
  <dimension ref="B2:G12"/>
  <sheetViews>
    <sheetView showGridLines="0" zoomScale="120" zoomScaleNormal="120" workbookViewId="0">
      <selection activeCell="J19" sqref="J19"/>
    </sheetView>
  </sheetViews>
  <sheetFormatPr baseColWidth="10" defaultColWidth="11.44140625" defaultRowHeight="14.4" x14ac:dyDescent="0.3"/>
  <cols>
    <col min="2" max="2" width="26.109375" customWidth="1"/>
    <col min="3" max="3" width="18.109375" customWidth="1"/>
    <col min="5" max="5" width="8.6640625" customWidth="1"/>
    <col min="6" max="6" width="13.88671875" customWidth="1"/>
  </cols>
  <sheetData>
    <row r="2" spans="2:7" ht="25.8" x14ac:dyDescent="0.5">
      <c r="B2" s="2" t="s">
        <v>254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x14ac:dyDescent="0.3">
      <c r="B5" s="5" t="s">
        <v>255</v>
      </c>
      <c r="C5" s="6" t="s">
        <v>256</v>
      </c>
      <c r="D5" s="6">
        <f>7*10</f>
        <v>70</v>
      </c>
      <c r="E5" s="6"/>
      <c r="F5" s="6"/>
      <c r="G5" s="6">
        <f>D5</f>
        <v>70</v>
      </c>
    </row>
    <row r="6" spans="2:7" x14ac:dyDescent="0.3">
      <c r="B6" s="9" t="s">
        <v>255</v>
      </c>
      <c r="C6" s="8" t="s">
        <v>257</v>
      </c>
      <c r="D6" s="8">
        <v>40</v>
      </c>
      <c r="E6" s="8"/>
      <c r="F6" s="8"/>
      <c r="G6" s="8">
        <f>D6</f>
        <v>40</v>
      </c>
    </row>
    <row r="7" spans="2:7" x14ac:dyDescent="0.3">
      <c r="B7" s="5" t="s">
        <v>258</v>
      </c>
      <c r="C7" s="6" t="s">
        <v>53</v>
      </c>
      <c r="D7" s="6">
        <v>10</v>
      </c>
      <c r="E7" s="6"/>
      <c r="F7" s="6"/>
      <c r="G7" s="6">
        <f>D7</f>
        <v>10</v>
      </c>
    </row>
    <row r="8" spans="2:7" x14ac:dyDescent="0.3">
      <c r="B8" s="7" t="s">
        <v>259</v>
      </c>
      <c r="C8" s="8"/>
      <c r="D8" s="8"/>
      <c r="E8" s="8"/>
      <c r="F8" s="8"/>
      <c r="G8" s="8">
        <f>SUM(D9:D10)</f>
        <v>210</v>
      </c>
    </row>
    <row r="9" spans="2:7" x14ac:dyDescent="0.3">
      <c r="B9" s="9"/>
      <c r="C9" s="8" t="s">
        <v>25</v>
      </c>
      <c r="D9" s="12">
        <v>180</v>
      </c>
      <c r="E9" s="8"/>
      <c r="F9" s="8"/>
      <c r="G9" s="8"/>
    </row>
    <row r="10" spans="2:7" x14ac:dyDescent="0.3">
      <c r="B10" s="9"/>
      <c r="C10" s="8" t="s">
        <v>97</v>
      </c>
      <c r="D10" s="12">
        <v>30</v>
      </c>
      <c r="E10" s="8"/>
      <c r="F10" s="8"/>
      <c r="G10" s="8"/>
    </row>
    <row r="11" spans="2:7" x14ac:dyDescent="0.3">
      <c r="B11" s="5" t="s">
        <v>260</v>
      </c>
      <c r="C11" s="6" t="s">
        <v>44</v>
      </c>
      <c r="D11" s="10">
        <v>30</v>
      </c>
      <c r="E11" s="6"/>
      <c r="F11" s="6"/>
      <c r="G11" s="6">
        <f>D11</f>
        <v>30</v>
      </c>
    </row>
    <row r="12" spans="2:7" x14ac:dyDescent="0.3">
      <c r="B12" s="1" t="s">
        <v>31</v>
      </c>
      <c r="C12" s="3"/>
      <c r="D12" s="3"/>
      <c r="E12" s="3"/>
      <c r="F12" s="3"/>
      <c r="G12" s="4">
        <f>SUM(G5:G11)</f>
        <v>360</v>
      </c>
    </row>
  </sheetData>
  <pageMargins left="0.7" right="0.7" top="0.78740157499999996" bottom="0.78740157499999996" header="0.3" footer="0.3"/>
  <ignoredErrors>
    <ignoredError sqref="G8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545CB-F9C4-499E-9107-397E774865C8}">
  <dimension ref="B2:G9"/>
  <sheetViews>
    <sheetView showGridLines="0" zoomScale="180" zoomScaleNormal="180" workbookViewId="0">
      <selection activeCell="E12" sqref="E12"/>
    </sheetView>
  </sheetViews>
  <sheetFormatPr baseColWidth="10" defaultColWidth="11.44140625" defaultRowHeight="14.4" x14ac:dyDescent="0.3"/>
  <cols>
    <col min="2" max="2" width="18.6640625" customWidth="1"/>
    <col min="3" max="3" width="15.33203125" customWidth="1"/>
    <col min="5" max="5" width="8.88671875" customWidth="1"/>
    <col min="6" max="6" width="14.109375" customWidth="1"/>
  </cols>
  <sheetData>
    <row r="2" spans="2:7" ht="25.8" x14ac:dyDescent="0.5">
      <c r="B2" s="2" t="s">
        <v>5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x14ac:dyDescent="0.3">
      <c r="B5" s="5" t="s">
        <v>261</v>
      </c>
      <c r="C5" s="6"/>
      <c r="D5" s="6"/>
      <c r="E5" s="6"/>
      <c r="F5" s="6"/>
      <c r="G5" s="6">
        <f>SUM(D6:D7)</f>
        <v>30</v>
      </c>
    </row>
    <row r="6" spans="2:7" x14ac:dyDescent="0.3">
      <c r="B6" s="5"/>
      <c r="C6" s="6" t="s">
        <v>36</v>
      </c>
      <c r="D6" s="6">
        <f>2*10</f>
        <v>20</v>
      </c>
      <c r="E6" s="6"/>
      <c r="F6" s="6"/>
      <c r="G6" s="6"/>
    </row>
    <row r="7" spans="2:7" x14ac:dyDescent="0.3">
      <c r="B7" s="5"/>
      <c r="C7" s="6" t="s">
        <v>262</v>
      </c>
      <c r="D7" s="6">
        <v>10</v>
      </c>
      <c r="E7" s="6"/>
      <c r="F7" s="6"/>
      <c r="G7" s="6"/>
    </row>
    <row r="8" spans="2:7" x14ac:dyDescent="0.3">
      <c r="B8" s="9" t="s">
        <v>263</v>
      </c>
      <c r="C8" s="8" t="s">
        <v>36</v>
      </c>
      <c r="D8" s="8">
        <f>2*10</f>
        <v>20</v>
      </c>
      <c r="E8" s="8"/>
      <c r="F8" s="8"/>
      <c r="G8" s="8">
        <f>D8</f>
        <v>20</v>
      </c>
    </row>
    <row r="9" spans="2:7" x14ac:dyDescent="0.3">
      <c r="B9" s="1" t="s">
        <v>31</v>
      </c>
      <c r="C9" s="3"/>
      <c r="D9" s="3"/>
      <c r="E9" s="3"/>
      <c r="F9" s="3"/>
      <c r="G9" s="4">
        <f>SUM(G5:G8)</f>
        <v>50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FDFC5-7CE6-472B-ACC7-882BFCE41AA4}">
  <dimension ref="B2:G10"/>
  <sheetViews>
    <sheetView showGridLines="0" zoomScale="140" zoomScaleNormal="140" workbookViewId="0">
      <selection activeCell="I16" sqref="I16"/>
    </sheetView>
  </sheetViews>
  <sheetFormatPr baseColWidth="10" defaultColWidth="11.44140625" defaultRowHeight="14.4" x14ac:dyDescent="0.3"/>
  <cols>
    <col min="2" max="2" width="31.33203125" customWidth="1"/>
    <col min="3" max="3" width="21.109375" customWidth="1"/>
    <col min="5" max="5" width="8.33203125" customWidth="1"/>
    <col min="6" max="6" width="15" customWidth="1"/>
  </cols>
  <sheetData>
    <row r="2" spans="2:7" ht="25.8" x14ac:dyDescent="0.5">
      <c r="B2" s="2" t="s">
        <v>264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x14ac:dyDescent="0.3">
      <c r="B5" s="5" t="s">
        <v>265</v>
      </c>
      <c r="C5" s="6" t="s">
        <v>44</v>
      </c>
      <c r="D5" s="6">
        <v>10</v>
      </c>
      <c r="E5" s="6"/>
      <c r="F5" s="6"/>
      <c r="G5" s="6">
        <f>D5</f>
        <v>10</v>
      </c>
    </row>
    <row r="6" spans="2:7" x14ac:dyDescent="0.3">
      <c r="B6" s="9" t="s">
        <v>266</v>
      </c>
      <c r="C6" s="8" t="s">
        <v>44</v>
      </c>
      <c r="D6" s="8">
        <v>10</v>
      </c>
      <c r="E6" s="8"/>
      <c r="F6" s="8"/>
      <c r="G6" s="8">
        <f>D6</f>
        <v>10</v>
      </c>
    </row>
    <row r="7" spans="2:7" x14ac:dyDescent="0.3">
      <c r="B7" s="5" t="s">
        <v>267</v>
      </c>
      <c r="C7" s="6"/>
      <c r="D7" s="6"/>
      <c r="E7" s="6"/>
      <c r="F7" s="6"/>
      <c r="G7" s="6">
        <f>SUM(D8:D9)</f>
        <v>60</v>
      </c>
    </row>
    <row r="8" spans="2:7" x14ac:dyDescent="0.3">
      <c r="B8" s="5"/>
      <c r="C8" s="6" t="s">
        <v>268</v>
      </c>
      <c r="D8" s="6">
        <f>3*10</f>
        <v>30</v>
      </c>
      <c r="E8" s="6"/>
      <c r="F8" s="6"/>
      <c r="G8" s="6"/>
    </row>
    <row r="9" spans="2:7" x14ac:dyDescent="0.3">
      <c r="B9" s="5"/>
      <c r="C9" s="6" t="s">
        <v>111</v>
      </c>
      <c r="D9" s="6">
        <f>3*10</f>
        <v>30</v>
      </c>
      <c r="E9" s="6"/>
      <c r="F9" s="6"/>
      <c r="G9" s="6"/>
    </row>
    <row r="10" spans="2:7" x14ac:dyDescent="0.3">
      <c r="B10" s="1" t="s">
        <v>31</v>
      </c>
      <c r="C10" s="3"/>
      <c r="D10" s="3"/>
      <c r="E10" s="3"/>
      <c r="F10" s="3"/>
      <c r="G10" s="4">
        <f>SUM(G5:G9)</f>
        <v>80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2C91F-8C86-49C2-A148-73CAA001EA8F}">
  <dimension ref="B2:G14"/>
  <sheetViews>
    <sheetView showGridLines="0" topLeftCell="A2" zoomScale="130" zoomScaleNormal="130" workbookViewId="0">
      <selection activeCell="F12" sqref="F12"/>
    </sheetView>
  </sheetViews>
  <sheetFormatPr baseColWidth="10" defaultColWidth="11.44140625" defaultRowHeight="14.4" x14ac:dyDescent="0.3"/>
  <cols>
    <col min="2" max="2" width="28" customWidth="1"/>
    <col min="3" max="4" width="11.5546875" style="3"/>
    <col min="5" max="5" width="9" style="3" customWidth="1"/>
    <col min="6" max="6" width="13.5546875" style="3" customWidth="1"/>
    <col min="7" max="7" width="11.5546875" style="3"/>
  </cols>
  <sheetData>
    <row r="2" spans="2:7" ht="25.8" x14ac:dyDescent="0.5">
      <c r="B2" s="2" t="s">
        <v>269</v>
      </c>
    </row>
    <row r="4" spans="2:7" s="1" customFormat="1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x14ac:dyDescent="0.3">
      <c r="B5" s="5" t="s">
        <v>270</v>
      </c>
      <c r="C5" s="6"/>
      <c r="D5" s="6">
        <f>SUM(D6:D9)</f>
        <v>237.75</v>
      </c>
      <c r="E5" s="6" t="s">
        <v>271</v>
      </c>
      <c r="F5" s="6">
        <f>20*5</f>
        <v>100</v>
      </c>
      <c r="G5" s="6">
        <f>SUM(D6:D9)-F5</f>
        <v>137.75</v>
      </c>
    </row>
    <row r="6" spans="2:7" x14ac:dyDescent="0.3">
      <c r="B6" s="5"/>
      <c r="C6" s="6" t="s">
        <v>78</v>
      </c>
      <c r="D6" s="6">
        <v>160</v>
      </c>
      <c r="E6" s="6"/>
      <c r="F6" s="6"/>
      <c r="G6" s="6"/>
    </row>
    <row r="7" spans="2:7" x14ac:dyDescent="0.3">
      <c r="B7" s="5"/>
      <c r="C7" s="6" t="s">
        <v>44</v>
      </c>
      <c r="D7" s="6">
        <v>40</v>
      </c>
      <c r="E7" s="6"/>
      <c r="F7" s="6"/>
      <c r="G7" s="6"/>
    </row>
    <row r="8" spans="2:7" x14ac:dyDescent="0.3">
      <c r="B8" s="5"/>
      <c r="C8" s="6" t="s">
        <v>228</v>
      </c>
      <c r="D8" s="6">
        <v>25</v>
      </c>
      <c r="E8" s="6"/>
      <c r="F8" s="6"/>
      <c r="G8" s="6"/>
    </row>
    <row r="9" spans="2:7" x14ac:dyDescent="0.3">
      <c r="B9" s="5"/>
      <c r="C9" s="6" t="s">
        <v>272</v>
      </c>
      <c r="D9" s="6">
        <v>12.75</v>
      </c>
      <c r="E9" s="6"/>
      <c r="F9" s="6"/>
      <c r="G9" s="6"/>
    </row>
    <row r="10" spans="2:7" ht="28.8" x14ac:dyDescent="0.3">
      <c r="B10" s="7" t="s">
        <v>273</v>
      </c>
      <c r="C10" s="8" t="s">
        <v>78</v>
      </c>
      <c r="D10" s="12">
        <v>65</v>
      </c>
      <c r="E10" s="8"/>
      <c r="F10" s="8"/>
      <c r="G10" s="8">
        <f>D10</f>
        <v>65</v>
      </c>
    </row>
    <row r="11" spans="2:7" x14ac:dyDescent="0.3">
      <c r="B11" s="5" t="s">
        <v>274</v>
      </c>
      <c r="C11" s="6"/>
      <c r="D11" s="6">
        <f>SUM(D12:D13)</f>
        <v>260</v>
      </c>
      <c r="E11" s="6" t="s">
        <v>93</v>
      </c>
      <c r="F11" s="6">
        <f>20*3</f>
        <v>60</v>
      </c>
      <c r="G11" s="6">
        <f>SUM(D12:D13)-F11</f>
        <v>200</v>
      </c>
    </row>
    <row r="12" spans="2:7" x14ac:dyDescent="0.3">
      <c r="B12" s="5"/>
      <c r="C12" s="6" t="s">
        <v>78</v>
      </c>
      <c r="D12" s="6">
        <v>140</v>
      </c>
      <c r="E12" s="6"/>
      <c r="F12" s="6"/>
      <c r="G12" s="6"/>
    </row>
    <row r="13" spans="2:7" x14ac:dyDescent="0.3">
      <c r="B13" s="5"/>
      <c r="C13" s="6" t="s">
        <v>275</v>
      </c>
      <c r="D13" s="6">
        <v>120</v>
      </c>
      <c r="E13" s="6"/>
      <c r="F13" s="6"/>
      <c r="G13" s="6"/>
    </row>
    <row r="14" spans="2:7" x14ac:dyDescent="0.3">
      <c r="B14" s="1" t="s">
        <v>31</v>
      </c>
      <c r="G14" s="4">
        <f>SUM(G5:G13)</f>
        <v>402.75</v>
      </c>
    </row>
  </sheetData>
  <phoneticPr fontId="10" type="noConversion"/>
  <pageMargins left="0.7" right="0.7" top="0.78740157499999996" bottom="0.78740157499999996" header="0.3" footer="0.3"/>
  <pageSetup paperSize="9" orientation="portrait" horizontalDpi="4294967293" verticalDpi="0" r:id="rId1"/>
  <ignoredErrors>
    <ignoredError sqref="D5 G5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92DB2-4FEC-43C7-8AC2-3DDCD9AF1297}">
  <dimension ref="B2:G11"/>
  <sheetViews>
    <sheetView showGridLines="0" zoomScale="140" zoomScaleNormal="140" workbookViewId="0">
      <selection activeCell="J13" sqref="J13"/>
    </sheetView>
  </sheetViews>
  <sheetFormatPr baseColWidth="10" defaultColWidth="11.44140625" defaultRowHeight="14.4" x14ac:dyDescent="0.3"/>
  <cols>
    <col min="2" max="2" width="21" customWidth="1"/>
    <col min="3" max="3" width="25" customWidth="1"/>
    <col min="5" max="5" width="11.33203125" customWidth="1"/>
    <col min="6" max="6" width="14.88671875" customWidth="1"/>
  </cols>
  <sheetData>
    <row r="2" spans="2:7" ht="25.8" x14ac:dyDescent="0.5">
      <c r="B2" s="2" t="s">
        <v>276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ht="28.8" x14ac:dyDescent="0.3">
      <c r="B5" s="5" t="s">
        <v>277</v>
      </c>
      <c r="C5" s="13" t="s">
        <v>278</v>
      </c>
      <c r="D5" s="6">
        <f>20*47.5</f>
        <v>950</v>
      </c>
      <c r="E5" s="6" t="s">
        <v>279</v>
      </c>
      <c r="F5" s="6">
        <f>20*32.5</f>
        <v>650</v>
      </c>
      <c r="G5" s="6">
        <f>D5-F5</f>
        <v>300</v>
      </c>
    </row>
    <row r="6" spans="2:7" x14ac:dyDescent="0.3">
      <c r="B6" s="9" t="s">
        <v>280</v>
      </c>
      <c r="C6" s="8" t="s">
        <v>281</v>
      </c>
      <c r="D6" s="8">
        <f>20*12</f>
        <v>240</v>
      </c>
      <c r="E6" s="8" t="s">
        <v>282</v>
      </c>
      <c r="F6" s="8">
        <f>20*10</f>
        <v>200</v>
      </c>
      <c r="G6" s="8">
        <f>D6-F6</f>
        <v>40</v>
      </c>
    </row>
    <row r="7" spans="2:7" ht="28.8" x14ac:dyDescent="0.3">
      <c r="B7" s="5" t="s">
        <v>283</v>
      </c>
      <c r="C7" s="13" t="s">
        <v>284</v>
      </c>
      <c r="D7" s="6">
        <f>32*4*3</f>
        <v>384</v>
      </c>
      <c r="E7" s="6"/>
      <c r="F7" s="6"/>
      <c r="G7" s="6">
        <f>D7</f>
        <v>384</v>
      </c>
    </row>
    <row r="8" spans="2:7" x14ac:dyDescent="0.3">
      <c r="B8" s="9" t="s">
        <v>285</v>
      </c>
      <c r="C8" s="8" t="s">
        <v>286</v>
      </c>
      <c r="D8" s="8">
        <f>20*21.5</f>
        <v>430</v>
      </c>
      <c r="E8" s="8" t="s">
        <v>287</v>
      </c>
      <c r="F8" s="8">
        <f>20*15</f>
        <v>300</v>
      </c>
      <c r="G8" s="8">
        <f>D8-F8</f>
        <v>130</v>
      </c>
    </row>
    <row r="9" spans="2:7" x14ac:dyDescent="0.3">
      <c r="B9" s="5" t="s">
        <v>288</v>
      </c>
      <c r="C9" s="6" t="s">
        <v>289</v>
      </c>
      <c r="D9" s="6">
        <f>25*25</f>
        <v>625</v>
      </c>
      <c r="E9" s="6" t="s">
        <v>290</v>
      </c>
      <c r="F9" s="6">
        <f>25*20</f>
        <v>500</v>
      </c>
      <c r="G9" s="6">
        <f>D9-F9</f>
        <v>125</v>
      </c>
    </row>
    <row r="10" spans="2:7" x14ac:dyDescent="0.3">
      <c r="B10" s="1" t="s">
        <v>31</v>
      </c>
      <c r="C10" s="3"/>
      <c r="D10" s="3"/>
      <c r="E10" s="3"/>
      <c r="F10" s="3"/>
      <c r="G10" s="4">
        <f>SUM(G5:G9)</f>
        <v>979</v>
      </c>
    </row>
    <row r="11" spans="2:7" x14ac:dyDescent="0.3">
      <c r="G11" t="s">
        <v>238</v>
      </c>
    </row>
  </sheetData>
  <pageMargins left="0.7" right="0.7" top="0.78740157499999996" bottom="0.78740157499999996" header="0.3" footer="0.3"/>
  <ignoredErrors>
    <ignoredError sqref="G7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CCA6A-C751-4130-8C59-E572F5B6E454}">
  <dimension ref="B2:G15"/>
  <sheetViews>
    <sheetView showGridLines="0" zoomScale="120" zoomScaleNormal="120" workbookViewId="0">
      <selection activeCell="D8" sqref="D8"/>
    </sheetView>
  </sheetViews>
  <sheetFormatPr baseColWidth="10" defaultColWidth="11.44140625" defaultRowHeight="14.4" x14ac:dyDescent="0.3"/>
  <cols>
    <col min="2" max="2" width="31.6640625" customWidth="1"/>
    <col min="3" max="3" width="19.44140625" customWidth="1"/>
    <col min="4" max="4" width="13.33203125" customWidth="1"/>
    <col min="5" max="5" width="12.5546875" customWidth="1"/>
    <col min="6" max="6" width="14" customWidth="1"/>
  </cols>
  <sheetData>
    <row r="2" spans="2:7" ht="25.8" x14ac:dyDescent="0.5">
      <c r="B2" s="2" t="s">
        <v>291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x14ac:dyDescent="0.3">
      <c r="B5" s="5" t="s">
        <v>292</v>
      </c>
      <c r="C5" s="6" t="s">
        <v>149</v>
      </c>
      <c r="D5" s="6">
        <f>12*14.5</f>
        <v>174</v>
      </c>
      <c r="E5" s="6" t="s">
        <v>150</v>
      </c>
      <c r="F5" s="6">
        <f>12*10.5</f>
        <v>126</v>
      </c>
      <c r="G5" s="6">
        <f>D5-F5</f>
        <v>48</v>
      </c>
    </row>
    <row r="6" spans="2:7" x14ac:dyDescent="0.3">
      <c r="B6" s="9" t="s">
        <v>293</v>
      </c>
      <c r="C6" s="8"/>
      <c r="D6" s="8"/>
      <c r="E6" s="8"/>
      <c r="F6" s="8"/>
      <c r="G6" s="8">
        <f>SUM(D7:D8)</f>
        <v>130</v>
      </c>
    </row>
    <row r="7" spans="2:7" x14ac:dyDescent="0.3">
      <c r="B7" s="9"/>
      <c r="C7" s="8" t="s">
        <v>88</v>
      </c>
      <c r="D7" s="8">
        <v>10</v>
      </c>
      <c r="E7" s="8"/>
      <c r="F7" s="8"/>
      <c r="G7" s="8"/>
    </row>
    <row r="8" spans="2:7" x14ac:dyDescent="0.3">
      <c r="B8" s="9"/>
      <c r="C8" s="8" t="s">
        <v>41</v>
      </c>
      <c r="D8" s="8">
        <v>120</v>
      </c>
      <c r="E8" s="8"/>
      <c r="F8" s="8"/>
      <c r="G8" s="8"/>
    </row>
    <row r="9" spans="2:7" x14ac:dyDescent="0.3">
      <c r="B9" s="5" t="s">
        <v>294</v>
      </c>
      <c r="C9" s="6" t="s">
        <v>44</v>
      </c>
      <c r="D9" s="6">
        <v>10</v>
      </c>
      <c r="E9" s="6"/>
      <c r="F9" s="6"/>
      <c r="G9" s="6">
        <f>D9</f>
        <v>10</v>
      </c>
    </row>
    <row r="10" spans="2:7" x14ac:dyDescent="0.3">
      <c r="B10" s="7" t="s">
        <v>295</v>
      </c>
      <c r="C10" s="8" t="s">
        <v>296</v>
      </c>
      <c r="D10" s="8">
        <f>15*8.5</f>
        <v>127.5</v>
      </c>
      <c r="E10" s="8" t="s">
        <v>297</v>
      </c>
      <c r="F10" s="8">
        <f>15*4</f>
        <v>60</v>
      </c>
      <c r="G10" s="8">
        <f>D10-F10</f>
        <v>67.5</v>
      </c>
    </row>
    <row r="11" spans="2:7" x14ac:dyDescent="0.3">
      <c r="B11" s="5" t="s">
        <v>298</v>
      </c>
      <c r="C11" s="6"/>
      <c r="D11" s="10"/>
      <c r="E11" s="6"/>
      <c r="F11" s="6"/>
      <c r="G11" s="6">
        <f>SUM(D12:D13)</f>
        <v>20</v>
      </c>
    </row>
    <row r="12" spans="2:7" x14ac:dyDescent="0.3">
      <c r="B12" s="5"/>
      <c r="C12" s="6" t="s">
        <v>88</v>
      </c>
      <c r="D12" s="10">
        <v>10</v>
      </c>
      <c r="E12" s="6"/>
      <c r="F12" s="6"/>
      <c r="G12" s="6"/>
    </row>
    <row r="13" spans="2:7" x14ac:dyDescent="0.3">
      <c r="B13" s="5"/>
      <c r="C13" s="6" t="s">
        <v>44</v>
      </c>
      <c r="D13" s="10">
        <v>10</v>
      </c>
      <c r="E13" s="6"/>
      <c r="F13" s="6"/>
      <c r="G13" s="6"/>
    </row>
    <row r="14" spans="2:7" x14ac:dyDescent="0.3">
      <c r="B14" s="9" t="s">
        <v>299</v>
      </c>
      <c r="C14" s="8" t="s">
        <v>44</v>
      </c>
      <c r="D14" s="12">
        <v>20</v>
      </c>
      <c r="E14" s="8"/>
      <c r="F14" s="8"/>
      <c r="G14" s="8">
        <f>D14</f>
        <v>20</v>
      </c>
    </row>
    <row r="15" spans="2:7" x14ac:dyDescent="0.3">
      <c r="B15" s="1" t="s">
        <v>31</v>
      </c>
      <c r="C15" s="3"/>
      <c r="D15" s="3"/>
      <c r="E15" s="3"/>
      <c r="F15" s="3"/>
      <c r="G15" s="4">
        <f>SUM(G5:G14)</f>
        <v>295.5</v>
      </c>
    </row>
  </sheetData>
  <pageMargins left="0.7" right="0.7" top="0.78740157499999996" bottom="0.78740157499999996" header="0.3" footer="0.3"/>
  <ignoredErrors>
    <ignoredError sqref="G6 G11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4857E-3D14-436B-88ED-849D8EE21A35}">
  <dimension ref="B2:G10"/>
  <sheetViews>
    <sheetView showGridLines="0" zoomScale="140" zoomScaleNormal="140" workbookViewId="0">
      <selection activeCell="D10" sqref="D10"/>
    </sheetView>
  </sheetViews>
  <sheetFormatPr baseColWidth="10" defaultColWidth="11.44140625" defaultRowHeight="14.4" x14ac:dyDescent="0.3"/>
  <cols>
    <col min="2" max="2" width="33.109375" customWidth="1"/>
    <col min="3" max="3" width="22.6640625" customWidth="1"/>
    <col min="5" max="5" width="9.33203125" customWidth="1"/>
    <col min="6" max="6" width="14.33203125" customWidth="1"/>
  </cols>
  <sheetData>
    <row r="2" spans="2:7" ht="25.8" x14ac:dyDescent="0.5">
      <c r="B2" s="2" t="s">
        <v>7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x14ac:dyDescent="0.3">
      <c r="B5" s="5" t="s">
        <v>300</v>
      </c>
      <c r="C5" s="6" t="s">
        <v>36</v>
      </c>
      <c r="D5" s="6">
        <f>2*10</f>
        <v>20</v>
      </c>
      <c r="E5" s="6"/>
      <c r="F5" s="6"/>
      <c r="G5" s="6">
        <f>D5</f>
        <v>20</v>
      </c>
    </row>
    <row r="6" spans="2:7" x14ac:dyDescent="0.3">
      <c r="B6" s="9" t="s">
        <v>301</v>
      </c>
      <c r="C6" s="8" t="s">
        <v>36</v>
      </c>
      <c r="D6" s="8">
        <v>20</v>
      </c>
      <c r="E6" s="8"/>
      <c r="F6" s="8"/>
      <c r="G6" s="8">
        <f>D6</f>
        <v>20</v>
      </c>
    </row>
    <row r="7" spans="2:7" x14ac:dyDescent="0.3">
      <c r="B7" s="5" t="s">
        <v>302</v>
      </c>
      <c r="C7" s="6"/>
      <c r="D7" s="6"/>
      <c r="E7" s="6"/>
      <c r="F7" s="6"/>
      <c r="G7" s="6">
        <f>SUM(D8:D9)</f>
        <v>250</v>
      </c>
    </row>
    <row r="8" spans="2:7" x14ac:dyDescent="0.3">
      <c r="B8" s="5"/>
      <c r="C8" s="6" t="s">
        <v>303</v>
      </c>
      <c r="D8" s="6">
        <v>100</v>
      </c>
      <c r="E8" s="6"/>
      <c r="F8" s="6"/>
      <c r="G8" s="6"/>
    </row>
    <row r="9" spans="2:7" x14ac:dyDescent="0.3">
      <c r="B9" s="5"/>
      <c r="C9" s="6" t="s">
        <v>304</v>
      </c>
      <c r="D9" s="6">
        <v>150</v>
      </c>
      <c r="E9" s="6"/>
      <c r="F9" s="6"/>
      <c r="G9" s="6"/>
    </row>
    <row r="10" spans="2:7" x14ac:dyDescent="0.3">
      <c r="B10" s="1" t="s">
        <v>31</v>
      </c>
      <c r="C10" s="3"/>
      <c r="D10" s="3"/>
      <c r="E10" s="3"/>
      <c r="F10" s="3"/>
      <c r="G10" s="4">
        <f>SUM(G5:G9)</f>
        <v>290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20923-194E-47D9-B7F4-4B3928715CBE}">
  <dimension ref="B2:G10"/>
  <sheetViews>
    <sheetView showGridLines="0" zoomScale="160" zoomScaleNormal="160" workbookViewId="0">
      <selection activeCell="I15" sqref="I15"/>
    </sheetView>
  </sheetViews>
  <sheetFormatPr baseColWidth="10" defaultColWidth="11.44140625" defaultRowHeight="14.4" x14ac:dyDescent="0.3"/>
  <cols>
    <col min="2" max="2" width="18.6640625" customWidth="1"/>
    <col min="3" max="3" width="15.88671875" customWidth="1"/>
  </cols>
  <sheetData>
    <row r="2" spans="2:7" ht="25.8" x14ac:dyDescent="0.5">
      <c r="B2" s="2" t="s">
        <v>305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x14ac:dyDescent="0.3">
      <c r="B5" s="5" t="s">
        <v>306</v>
      </c>
      <c r="C5" s="6" t="s">
        <v>307</v>
      </c>
      <c r="D5" s="6">
        <v>51</v>
      </c>
      <c r="E5" s="6"/>
      <c r="F5" s="6"/>
      <c r="G5" s="6">
        <f>D5</f>
        <v>51</v>
      </c>
    </row>
    <row r="6" spans="2:7" x14ac:dyDescent="0.3">
      <c r="B6" s="9" t="s">
        <v>308</v>
      </c>
      <c r="C6" s="8" t="s">
        <v>307</v>
      </c>
      <c r="D6" s="8">
        <v>51</v>
      </c>
      <c r="E6" s="8"/>
      <c r="F6" s="8"/>
      <c r="G6" s="8">
        <f t="shared" ref="G6:G9" si="0">D6</f>
        <v>51</v>
      </c>
    </row>
    <row r="7" spans="2:7" x14ac:dyDescent="0.3">
      <c r="B7" s="5" t="s">
        <v>309</v>
      </c>
      <c r="C7" s="6" t="s">
        <v>307</v>
      </c>
      <c r="D7" s="6">
        <v>51</v>
      </c>
      <c r="E7" s="6"/>
      <c r="F7" s="6"/>
      <c r="G7" s="6">
        <f t="shared" si="0"/>
        <v>51</v>
      </c>
    </row>
    <row r="8" spans="2:7" x14ac:dyDescent="0.3">
      <c r="B8" s="9" t="s">
        <v>310</v>
      </c>
      <c r="C8" s="8" t="s">
        <v>307</v>
      </c>
      <c r="D8" s="8">
        <v>51</v>
      </c>
      <c r="E8" s="8"/>
      <c r="F8" s="8"/>
      <c r="G8" s="8">
        <f t="shared" si="0"/>
        <v>51</v>
      </c>
    </row>
    <row r="9" spans="2:7" x14ac:dyDescent="0.3">
      <c r="B9" s="5" t="s">
        <v>311</v>
      </c>
      <c r="C9" s="6" t="s">
        <v>307</v>
      </c>
      <c r="D9" s="6">
        <v>51</v>
      </c>
      <c r="E9" s="6"/>
      <c r="F9" s="6"/>
      <c r="G9" s="6">
        <f t="shared" si="0"/>
        <v>51</v>
      </c>
    </row>
    <row r="10" spans="2:7" x14ac:dyDescent="0.3">
      <c r="B10" s="1" t="s">
        <v>31</v>
      </c>
      <c r="C10" s="3"/>
      <c r="D10" s="3"/>
      <c r="E10" s="3"/>
      <c r="F10" s="3"/>
      <c r="G10" s="4">
        <f>SUM(G5:G9)</f>
        <v>255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8D698-0E14-4FC8-8035-C259307A4F06}">
  <dimension ref="B2:G7"/>
  <sheetViews>
    <sheetView showGridLines="0" zoomScale="120" zoomScaleNormal="120" workbookViewId="0">
      <selection activeCell="B18" sqref="B18"/>
    </sheetView>
  </sheetViews>
  <sheetFormatPr baseColWidth="10" defaultColWidth="11.44140625" defaultRowHeight="14.4" x14ac:dyDescent="0.3"/>
  <cols>
    <col min="2" max="2" width="21" customWidth="1"/>
    <col min="3" max="3" width="32.6640625" customWidth="1"/>
    <col min="5" max="5" width="7.6640625" customWidth="1"/>
    <col min="6" max="6" width="13.33203125" customWidth="1"/>
    <col min="7" max="7" width="13.44140625" customWidth="1"/>
  </cols>
  <sheetData>
    <row r="2" spans="2:7" ht="25.8" x14ac:dyDescent="0.5">
      <c r="B2" s="2" t="s">
        <v>312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x14ac:dyDescent="0.3">
      <c r="B5" s="5" t="s">
        <v>252</v>
      </c>
      <c r="C5" s="6" t="s">
        <v>313</v>
      </c>
      <c r="D5" s="6">
        <v>80</v>
      </c>
      <c r="E5" s="6"/>
      <c r="F5" s="6"/>
      <c r="G5" s="6">
        <f t="shared" ref="G5:G6" si="0">D5</f>
        <v>80</v>
      </c>
    </row>
    <row r="6" spans="2:7" x14ac:dyDescent="0.3">
      <c r="B6" s="9" t="s">
        <v>314</v>
      </c>
      <c r="C6" s="8" t="s">
        <v>315</v>
      </c>
      <c r="D6" s="8">
        <v>50</v>
      </c>
      <c r="E6" s="8"/>
      <c r="F6" s="8"/>
      <c r="G6" s="8">
        <f t="shared" si="0"/>
        <v>50</v>
      </c>
    </row>
    <row r="7" spans="2:7" x14ac:dyDescent="0.3">
      <c r="B7" s="1" t="s">
        <v>31</v>
      </c>
      <c r="C7" s="3"/>
      <c r="D7" s="3"/>
      <c r="E7" s="3"/>
      <c r="F7" s="3"/>
      <c r="G7" s="4">
        <f>SUM(G5:G6)</f>
        <v>130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B7480-F40F-4899-90F1-2520541650D7}">
  <dimension ref="B2:G24"/>
  <sheetViews>
    <sheetView showGridLines="0" zoomScale="90" zoomScaleNormal="90" workbookViewId="0">
      <selection activeCell="B28" sqref="B28"/>
    </sheetView>
  </sheetViews>
  <sheetFormatPr baseColWidth="10" defaultColWidth="11.44140625" defaultRowHeight="14.4" x14ac:dyDescent="0.3"/>
  <cols>
    <col min="2" max="2" width="26.109375" customWidth="1"/>
    <col min="3" max="3" width="25.6640625" customWidth="1"/>
    <col min="4" max="4" width="13.33203125" customWidth="1"/>
    <col min="5" max="6" width="14.33203125" customWidth="1"/>
    <col min="7" max="7" width="15" customWidth="1"/>
  </cols>
  <sheetData>
    <row r="2" spans="2:7" ht="25.8" x14ac:dyDescent="0.5">
      <c r="B2" s="2" t="s">
        <v>6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x14ac:dyDescent="0.3">
      <c r="B5" s="5" t="s">
        <v>14</v>
      </c>
      <c r="C5" s="6" t="s">
        <v>70</v>
      </c>
      <c r="D5" s="6">
        <v>200</v>
      </c>
      <c r="E5" s="6"/>
      <c r="F5" s="6"/>
      <c r="G5" s="6">
        <f>D5</f>
        <v>200</v>
      </c>
    </row>
    <row r="6" spans="2:7" x14ac:dyDescent="0.3">
      <c r="B6" s="9" t="s">
        <v>71</v>
      </c>
      <c r="C6" s="8"/>
      <c r="D6" s="8"/>
      <c r="E6" s="8"/>
      <c r="F6" s="8"/>
      <c r="G6" s="8">
        <f>SUM(D7:D8)</f>
        <v>80</v>
      </c>
    </row>
    <row r="7" spans="2:7" x14ac:dyDescent="0.3">
      <c r="B7" s="9"/>
      <c r="C7" s="8" t="s">
        <v>72</v>
      </c>
      <c r="D7" s="8">
        <f>2*30</f>
        <v>60</v>
      </c>
      <c r="E7" s="8"/>
      <c r="F7" s="8"/>
      <c r="G7" s="8"/>
    </row>
    <row r="8" spans="2:7" x14ac:dyDescent="0.3">
      <c r="B8" s="9"/>
      <c r="C8" s="8" t="s">
        <v>36</v>
      </c>
      <c r="D8" s="8">
        <f>2*10</f>
        <v>20</v>
      </c>
      <c r="E8" s="8"/>
      <c r="F8" s="8"/>
      <c r="G8" s="8"/>
    </row>
    <row r="9" spans="2:7" x14ac:dyDescent="0.3">
      <c r="B9" s="5" t="s">
        <v>73</v>
      </c>
      <c r="C9" s="6"/>
      <c r="D9" s="6"/>
      <c r="E9" s="6"/>
      <c r="F9" s="6"/>
      <c r="G9" s="6">
        <f>SUM(D10:D11)</f>
        <v>345</v>
      </c>
    </row>
    <row r="10" spans="2:7" x14ac:dyDescent="0.3">
      <c r="B10" s="5"/>
      <c r="C10" s="6" t="s">
        <v>74</v>
      </c>
      <c r="D10" s="6">
        <v>300</v>
      </c>
      <c r="E10" s="6"/>
      <c r="F10" s="6"/>
      <c r="G10" s="6"/>
    </row>
    <row r="11" spans="2:7" x14ac:dyDescent="0.3">
      <c r="B11" s="5"/>
      <c r="C11" s="6" t="s">
        <v>44</v>
      </c>
      <c r="D11" s="6">
        <v>45</v>
      </c>
      <c r="E11" s="6"/>
      <c r="F11" s="6"/>
      <c r="G11" s="6"/>
    </row>
    <row r="12" spans="2:7" x14ac:dyDescent="0.3">
      <c r="B12" s="9" t="s">
        <v>75</v>
      </c>
      <c r="C12" s="8"/>
      <c r="D12" s="8"/>
      <c r="E12" s="8"/>
      <c r="F12" s="8"/>
      <c r="G12" s="8">
        <f>SUM(D13:D14)</f>
        <v>1810</v>
      </c>
    </row>
    <row r="13" spans="2:7" x14ac:dyDescent="0.3">
      <c r="B13" s="9"/>
      <c r="C13" s="8" t="s">
        <v>76</v>
      </c>
      <c r="D13" s="8">
        <v>1000</v>
      </c>
      <c r="E13" s="8"/>
      <c r="F13" s="8"/>
      <c r="G13" s="8"/>
    </row>
    <row r="14" spans="2:7" x14ac:dyDescent="0.3">
      <c r="B14" s="7"/>
      <c r="C14" s="8" t="s">
        <v>77</v>
      </c>
      <c r="D14" s="8">
        <v>810</v>
      </c>
      <c r="E14" s="8"/>
      <c r="F14" s="8"/>
      <c r="G14" s="8"/>
    </row>
    <row r="15" spans="2:7" x14ac:dyDescent="0.3">
      <c r="B15" s="5" t="s">
        <v>78</v>
      </c>
      <c r="C15" s="6"/>
      <c r="D15" s="10">
        <f>SUM(D16:D17)</f>
        <v>1500</v>
      </c>
      <c r="E15" s="6"/>
      <c r="F15" s="6">
        <v>1500</v>
      </c>
      <c r="G15" s="6">
        <f>D15-F15</f>
        <v>0</v>
      </c>
    </row>
    <row r="16" spans="2:7" x14ac:dyDescent="0.3">
      <c r="B16" s="5"/>
      <c r="C16" s="6" t="s">
        <v>79</v>
      </c>
      <c r="D16" s="10">
        <v>900</v>
      </c>
      <c r="E16" s="6" t="s">
        <v>80</v>
      </c>
      <c r="F16" s="6"/>
      <c r="G16" s="6"/>
    </row>
    <row r="17" spans="2:7" x14ac:dyDescent="0.3">
      <c r="B17" s="5"/>
      <c r="C17" s="6" t="s">
        <v>81</v>
      </c>
      <c r="D17" s="10">
        <v>600</v>
      </c>
      <c r="E17" s="6" t="s">
        <v>82</v>
      </c>
      <c r="F17" s="6"/>
      <c r="G17" s="6"/>
    </row>
    <row r="18" spans="2:7" x14ac:dyDescent="0.3">
      <c r="B18" s="9" t="s">
        <v>83</v>
      </c>
      <c r="C18" s="8" t="s">
        <v>84</v>
      </c>
      <c r="D18" s="8">
        <v>200</v>
      </c>
      <c r="E18" s="8"/>
      <c r="F18" s="8"/>
      <c r="G18" s="8">
        <f>D18</f>
        <v>200</v>
      </c>
    </row>
    <row r="19" spans="2:7" x14ac:dyDescent="0.3">
      <c r="B19" s="5" t="s">
        <v>85</v>
      </c>
      <c r="C19" s="6"/>
      <c r="D19" s="6"/>
      <c r="E19" s="6"/>
      <c r="F19" s="6"/>
      <c r="G19" s="6">
        <f>SUM(D20:D21)</f>
        <v>60</v>
      </c>
    </row>
    <row r="20" spans="2:7" x14ac:dyDescent="0.3">
      <c r="B20" s="5"/>
      <c r="C20" s="6" t="s">
        <v>86</v>
      </c>
      <c r="D20" s="6">
        <f>3*10</f>
        <v>30</v>
      </c>
      <c r="E20" s="6"/>
      <c r="F20" s="6"/>
      <c r="G20" s="6"/>
    </row>
    <row r="21" spans="2:7" x14ac:dyDescent="0.3">
      <c r="B21" s="5"/>
      <c r="C21" s="6" t="s">
        <v>44</v>
      </c>
      <c r="D21" s="6">
        <v>30</v>
      </c>
      <c r="E21" s="6"/>
      <c r="F21" s="6"/>
      <c r="G21" s="6"/>
    </row>
    <row r="22" spans="2:7" x14ac:dyDescent="0.3">
      <c r="B22" s="9" t="s">
        <v>87</v>
      </c>
      <c r="C22" s="8" t="s">
        <v>88</v>
      </c>
      <c r="D22" s="8">
        <v>10</v>
      </c>
      <c r="E22" s="8"/>
      <c r="F22" s="8"/>
      <c r="G22" s="8">
        <v>10</v>
      </c>
    </row>
    <row r="23" spans="2:7" x14ac:dyDescent="0.3">
      <c r="B23" s="19" t="s">
        <v>89</v>
      </c>
      <c r="C23" s="20"/>
      <c r="D23" s="20">
        <v>200</v>
      </c>
      <c r="E23" s="20"/>
      <c r="F23" s="20"/>
      <c r="G23" s="20">
        <f>D23</f>
        <v>200</v>
      </c>
    </row>
    <row r="24" spans="2:7" x14ac:dyDescent="0.3">
      <c r="B24" s="1" t="s">
        <v>31</v>
      </c>
      <c r="C24" s="3"/>
      <c r="D24" s="3"/>
      <c r="E24" s="3"/>
      <c r="F24" s="3"/>
      <c r="G24" s="4">
        <f>SUM(G5:G23)</f>
        <v>2905</v>
      </c>
    </row>
  </sheetData>
  <pageMargins left="0.7" right="0.7" top="0.78740157499999996" bottom="0.78740157499999996" header="0.3" footer="0.3"/>
  <ignoredErrors>
    <ignoredError sqref="D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D7FC4-3C93-4A1A-89C3-3F504FFB58D8}">
  <dimension ref="B2:G13"/>
  <sheetViews>
    <sheetView showGridLines="0" zoomScale="120" zoomScaleNormal="120" workbookViewId="0">
      <selection activeCell="C6" sqref="C6"/>
    </sheetView>
  </sheetViews>
  <sheetFormatPr baseColWidth="10" defaultColWidth="11.44140625" defaultRowHeight="14.4" x14ac:dyDescent="0.3"/>
  <cols>
    <col min="2" max="2" width="25.6640625" customWidth="1"/>
    <col min="3" max="3" width="24.109375" customWidth="1"/>
    <col min="6" max="6" width="13.6640625" customWidth="1"/>
  </cols>
  <sheetData>
    <row r="2" spans="2:7" ht="25.8" x14ac:dyDescent="0.5">
      <c r="B2" s="2" t="s">
        <v>90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x14ac:dyDescent="0.3">
      <c r="B5" s="5" t="s">
        <v>91</v>
      </c>
      <c r="C5" s="6" t="s">
        <v>92</v>
      </c>
      <c r="D5" s="6">
        <f>16*20</f>
        <v>320</v>
      </c>
      <c r="E5" s="6" t="s">
        <v>93</v>
      </c>
      <c r="F5" s="6">
        <f>20*3</f>
        <v>60</v>
      </c>
      <c r="G5" s="6">
        <f>D5-F5</f>
        <v>260</v>
      </c>
    </row>
    <row r="6" spans="2:7" x14ac:dyDescent="0.3">
      <c r="B6" s="9" t="s">
        <v>94</v>
      </c>
      <c r="C6" s="8"/>
      <c r="D6" s="8"/>
      <c r="E6" s="8"/>
      <c r="F6" s="8"/>
      <c r="G6" s="8">
        <f>SUM(D7:D8)</f>
        <v>30</v>
      </c>
    </row>
    <row r="7" spans="2:7" x14ac:dyDescent="0.3">
      <c r="B7" s="9"/>
      <c r="C7" s="8" t="s">
        <v>95</v>
      </c>
      <c r="D7" s="8">
        <f>2*10</f>
        <v>20</v>
      </c>
      <c r="E7" s="8"/>
      <c r="F7" s="8"/>
      <c r="G7" s="8"/>
    </row>
    <row r="8" spans="2:7" x14ac:dyDescent="0.3">
      <c r="B8" s="9"/>
      <c r="C8" s="8" t="s">
        <v>53</v>
      </c>
      <c r="D8" s="8">
        <v>10</v>
      </c>
      <c r="E8" s="8"/>
      <c r="F8" s="8"/>
      <c r="G8" s="8"/>
    </row>
    <row r="9" spans="2:7" x14ac:dyDescent="0.3">
      <c r="B9" s="5" t="s">
        <v>96</v>
      </c>
      <c r="C9" s="6" t="s">
        <v>97</v>
      </c>
      <c r="D9" s="6">
        <v>10</v>
      </c>
      <c r="E9" s="6"/>
      <c r="F9" s="6"/>
      <c r="G9" s="6">
        <f>D9</f>
        <v>10</v>
      </c>
    </row>
    <row r="10" spans="2:7" ht="28.8" x14ac:dyDescent="0.3">
      <c r="B10" s="7" t="s">
        <v>98</v>
      </c>
      <c r="C10" s="8" t="s">
        <v>99</v>
      </c>
      <c r="D10" s="8">
        <v>105</v>
      </c>
      <c r="E10" s="8"/>
      <c r="F10" s="8"/>
      <c r="G10" s="8">
        <f>D10</f>
        <v>105</v>
      </c>
    </row>
    <row r="11" spans="2:7" x14ac:dyDescent="0.3">
      <c r="B11" s="5" t="s">
        <v>100</v>
      </c>
      <c r="C11" s="6" t="s">
        <v>97</v>
      </c>
      <c r="D11" s="10">
        <v>30</v>
      </c>
      <c r="E11" s="6"/>
      <c r="F11" s="6"/>
      <c r="G11" s="6">
        <f>D11</f>
        <v>30</v>
      </c>
    </row>
    <row r="12" spans="2:7" x14ac:dyDescent="0.3">
      <c r="B12" s="9" t="s">
        <v>101</v>
      </c>
      <c r="C12" s="8" t="s">
        <v>102</v>
      </c>
      <c r="D12" s="8">
        <v>30</v>
      </c>
      <c r="E12" s="8"/>
      <c r="F12" s="8"/>
      <c r="G12" s="8">
        <f>D12</f>
        <v>30</v>
      </c>
    </row>
    <row r="13" spans="2:7" x14ac:dyDescent="0.3">
      <c r="B13" s="1" t="s">
        <v>31</v>
      </c>
      <c r="C13" s="3"/>
      <c r="D13" s="3"/>
      <c r="E13" s="3"/>
      <c r="F13" s="3"/>
      <c r="G13" s="4">
        <f>SUM(G5:G12)</f>
        <v>465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27554-1D64-4A98-BC34-E155AE2849CF}">
  <dimension ref="B2:G9"/>
  <sheetViews>
    <sheetView showGridLines="0" zoomScale="150" zoomScaleNormal="150" workbookViewId="0">
      <selection activeCell="J16" sqref="J16"/>
    </sheetView>
  </sheetViews>
  <sheetFormatPr baseColWidth="10" defaultColWidth="11.44140625" defaultRowHeight="14.4" x14ac:dyDescent="0.3"/>
  <cols>
    <col min="2" max="2" width="19.6640625" customWidth="1"/>
    <col min="3" max="3" width="17.33203125" customWidth="1"/>
    <col min="5" max="5" width="9.109375" customWidth="1"/>
    <col min="6" max="6" width="15" customWidth="1"/>
  </cols>
  <sheetData>
    <row r="2" spans="2:7" ht="25.8" x14ac:dyDescent="0.5">
      <c r="B2" s="2" t="s">
        <v>103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x14ac:dyDescent="0.3">
      <c r="B5" s="5" t="s">
        <v>104</v>
      </c>
      <c r="C5" s="6" t="s">
        <v>44</v>
      </c>
      <c r="D5" s="6">
        <v>10</v>
      </c>
      <c r="E5" s="6"/>
      <c r="F5" s="6"/>
      <c r="G5" s="6">
        <f>D5</f>
        <v>10</v>
      </c>
    </row>
    <row r="6" spans="2:7" x14ac:dyDescent="0.3">
      <c r="B6" s="9" t="s">
        <v>105</v>
      </c>
      <c r="C6" s="8" t="s">
        <v>44</v>
      </c>
      <c r="D6" s="8">
        <v>10</v>
      </c>
      <c r="E6" s="8"/>
      <c r="F6" s="8"/>
      <c r="G6" s="8">
        <f>D6</f>
        <v>10</v>
      </c>
    </row>
    <row r="7" spans="2:7" x14ac:dyDescent="0.3">
      <c r="B7" s="5" t="s">
        <v>106</v>
      </c>
      <c r="C7" s="6" t="s">
        <v>44</v>
      </c>
      <c r="D7" s="6">
        <v>20</v>
      </c>
      <c r="E7" s="6"/>
      <c r="F7" s="6"/>
      <c r="G7" s="6">
        <f>D7</f>
        <v>20</v>
      </c>
    </row>
    <row r="8" spans="2:7" x14ac:dyDescent="0.3">
      <c r="B8" s="9" t="s">
        <v>25</v>
      </c>
      <c r="C8" s="8" t="s">
        <v>107</v>
      </c>
      <c r="D8" s="8">
        <v>325</v>
      </c>
      <c r="E8" s="8"/>
      <c r="F8" s="8"/>
      <c r="G8" s="8">
        <f>D8</f>
        <v>325</v>
      </c>
    </row>
    <row r="9" spans="2:7" x14ac:dyDescent="0.3">
      <c r="B9" s="1" t="s">
        <v>31</v>
      </c>
      <c r="C9" s="3"/>
      <c r="D9" s="3"/>
      <c r="E9" s="3"/>
      <c r="F9" s="3"/>
      <c r="G9" s="4">
        <f>SUM(G5:G8)</f>
        <v>365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2019E-FD4D-451F-A68C-950ED4561A27}">
  <dimension ref="B2:G15"/>
  <sheetViews>
    <sheetView showGridLines="0" zoomScale="120" zoomScaleNormal="120" workbookViewId="0">
      <selection activeCell="J20" sqref="J20"/>
    </sheetView>
  </sheetViews>
  <sheetFormatPr baseColWidth="10" defaultColWidth="11.44140625" defaultRowHeight="14.4" x14ac:dyDescent="0.3"/>
  <cols>
    <col min="2" max="3" width="23" customWidth="1"/>
    <col min="6" max="6" width="13.6640625" customWidth="1"/>
  </cols>
  <sheetData>
    <row r="2" spans="2:7" ht="25.8" x14ac:dyDescent="0.5">
      <c r="B2" s="2" t="s">
        <v>108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x14ac:dyDescent="0.3">
      <c r="B5" s="5" t="s">
        <v>109</v>
      </c>
      <c r="C5" s="6"/>
      <c r="D5" s="6"/>
      <c r="E5" s="6"/>
      <c r="F5" s="6"/>
      <c r="G5" s="6">
        <f>SUM(D6:D7)</f>
        <v>90</v>
      </c>
    </row>
    <row r="6" spans="2:7" x14ac:dyDescent="0.3">
      <c r="B6" s="5"/>
      <c r="C6" s="6" t="s">
        <v>110</v>
      </c>
      <c r="D6" s="6">
        <f>3*20</f>
        <v>60</v>
      </c>
      <c r="E6" s="6"/>
      <c r="F6" s="6"/>
      <c r="G6" s="6"/>
    </row>
    <row r="7" spans="2:7" x14ac:dyDescent="0.3">
      <c r="B7" s="5"/>
      <c r="C7" s="6" t="s">
        <v>111</v>
      </c>
      <c r="D7" s="6">
        <f>3*10</f>
        <v>30</v>
      </c>
      <c r="E7" s="6"/>
      <c r="F7" s="6"/>
      <c r="G7" s="6"/>
    </row>
    <row r="8" spans="2:7" x14ac:dyDescent="0.3">
      <c r="B8" s="9" t="s">
        <v>112</v>
      </c>
      <c r="C8" s="8" t="s">
        <v>44</v>
      </c>
      <c r="D8" s="8">
        <v>10</v>
      </c>
      <c r="E8" s="8"/>
      <c r="F8" s="8"/>
      <c r="G8" s="8">
        <f>D8</f>
        <v>10</v>
      </c>
    </row>
    <row r="9" spans="2:7" x14ac:dyDescent="0.3">
      <c r="B9" s="5" t="s">
        <v>113</v>
      </c>
      <c r="C9" s="6"/>
      <c r="D9" s="6"/>
      <c r="E9" s="6"/>
      <c r="F9" s="6"/>
      <c r="G9" s="6">
        <f>SUM(D10:D11)</f>
        <v>20</v>
      </c>
    </row>
    <row r="10" spans="2:7" x14ac:dyDescent="0.3">
      <c r="B10" s="11"/>
      <c r="C10" s="6" t="s">
        <v>114</v>
      </c>
      <c r="D10" s="6">
        <v>10</v>
      </c>
      <c r="E10" s="6"/>
      <c r="F10" s="6"/>
      <c r="G10" s="6"/>
    </row>
    <row r="11" spans="2:7" x14ac:dyDescent="0.3">
      <c r="B11" s="5"/>
      <c r="C11" s="6" t="s">
        <v>44</v>
      </c>
      <c r="D11" s="10">
        <v>10</v>
      </c>
      <c r="E11" s="6"/>
      <c r="F11" s="6"/>
      <c r="G11" s="6"/>
    </row>
    <row r="12" spans="2:7" x14ac:dyDescent="0.3">
      <c r="B12" s="9" t="s">
        <v>115</v>
      </c>
      <c r="C12" s="8"/>
      <c r="D12" s="12"/>
      <c r="E12" s="8"/>
      <c r="F12" s="8"/>
      <c r="G12" s="8">
        <f>SUM(D13:D14)</f>
        <v>20</v>
      </c>
    </row>
    <row r="13" spans="2:7" x14ac:dyDescent="0.3">
      <c r="B13" s="9"/>
      <c r="C13" s="8" t="s">
        <v>44</v>
      </c>
      <c r="D13" s="12">
        <v>10</v>
      </c>
      <c r="E13" s="8"/>
      <c r="F13" s="8"/>
      <c r="G13" s="8"/>
    </row>
    <row r="14" spans="2:7" x14ac:dyDescent="0.3">
      <c r="B14" s="9"/>
      <c r="C14" s="8" t="s">
        <v>116</v>
      </c>
      <c r="D14" s="8">
        <v>10</v>
      </c>
      <c r="E14" s="8"/>
      <c r="F14" s="8"/>
      <c r="G14" s="8"/>
    </row>
    <row r="15" spans="2:7" x14ac:dyDescent="0.3">
      <c r="B15" s="1" t="s">
        <v>31</v>
      </c>
      <c r="C15" s="3"/>
      <c r="D15" s="3"/>
      <c r="E15" s="3"/>
      <c r="F15" s="3"/>
      <c r="G15" s="4">
        <f>SUM(G5:G14)</f>
        <v>140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8C803-BBAD-45C4-8BFB-BF693AB70578}">
  <dimension ref="B2:G12"/>
  <sheetViews>
    <sheetView showGridLines="0" zoomScale="130" zoomScaleNormal="130" workbookViewId="0">
      <selection activeCell="G12" sqref="G12"/>
    </sheetView>
  </sheetViews>
  <sheetFormatPr baseColWidth="10" defaultColWidth="11.44140625" defaultRowHeight="14.4" x14ac:dyDescent="0.3"/>
  <cols>
    <col min="2" max="2" width="26.6640625" customWidth="1"/>
    <col min="3" max="3" width="24" customWidth="1"/>
    <col min="5" max="5" width="9.44140625" customWidth="1"/>
    <col min="6" max="6" width="14.6640625" customWidth="1"/>
  </cols>
  <sheetData>
    <row r="2" spans="2:7" ht="25.8" x14ac:dyDescent="0.5">
      <c r="B2" s="2" t="s">
        <v>117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x14ac:dyDescent="0.3">
      <c r="B5" s="5" t="s">
        <v>118</v>
      </c>
      <c r="C5" s="6" t="s">
        <v>119</v>
      </c>
      <c r="D5" s="6">
        <f>12*25</f>
        <v>300</v>
      </c>
      <c r="E5" s="6"/>
      <c r="F5" s="6"/>
      <c r="G5" s="6">
        <f>D5</f>
        <v>300</v>
      </c>
    </row>
    <row r="6" spans="2:7" x14ac:dyDescent="0.3">
      <c r="B6" s="9" t="s">
        <v>120</v>
      </c>
      <c r="C6" s="8" t="s">
        <v>121</v>
      </c>
      <c r="D6" s="8">
        <f>25*3</f>
        <v>75</v>
      </c>
      <c r="E6" s="8"/>
      <c r="F6" s="8"/>
      <c r="G6" s="8">
        <f>D6</f>
        <v>75</v>
      </c>
    </row>
    <row r="7" spans="2:7" ht="28.8" x14ac:dyDescent="0.3">
      <c r="B7" s="11" t="s">
        <v>122</v>
      </c>
      <c r="C7" s="6" t="s">
        <v>123</v>
      </c>
      <c r="D7" s="6">
        <v>25</v>
      </c>
      <c r="E7" s="6"/>
      <c r="F7" s="6"/>
      <c r="G7" s="6">
        <f>D7</f>
        <v>25</v>
      </c>
    </row>
    <row r="8" spans="2:7" x14ac:dyDescent="0.3">
      <c r="B8" s="9" t="s">
        <v>124</v>
      </c>
      <c r="C8" s="8"/>
      <c r="D8" s="8"/>
      <c r="E8" s="8"/>
      <c r="F8" s="8"/>
      <c r="G8" s="8">
        <f>SUM(D8:D11)</f>
        <v>155</v>
      </c>
    </row>
    <row r="9" spans="2:7" x14ac:dyDescent="0.3">
      <c r="B9" s="9"/>
      <c r="C9" s="8" t="s">
        <v>78</v>
      </c>
      <c r="D9" s="8">
        <v>70</v>
      </c>
      <c r="E9" s="8"/>
      <c r="F9" s="8"/>
      <c r="G9" s="8"/>
    </row>
    <row r="10" spans="2:7" x14ac:dyDescent="0.3">
      <c r="B10" s="7"/>
      <c r="C10" s="8" t="s">
        <v>125</v>
      </c>
      <c r="D10" s="8">
        <v>75</v>
      </c>
      <c r="E10" s="8"/>
      <c r="F10" s="8"/>
      <c r="G10" s="8"/>
    </row>
    <row r="11" spans="2:7" x14ac:dyDescent="0.3">
      <c r="B11" s="9"/>
      <c r="C11" s="8" t="s">
        <v>126</v>
      </c>
      <c r="D11" s="12">
        <v>10</v>
      </c>
      <c r="E11" s="8"/>
      <c r="F11" s="8"/>
      <c r="G11" s="8"/>
    </row>
    <row r="12" spans="2:7" x14ac:dyDescent="0.3">
      <c r="B12" s="1" t="s">
        <v>31</v>
      </c>
      <c r="C12" s="3"/>
      <c r="D12" s="3"/>
      <c r="E12" s="3"/>
      <c r="F12" s="3"/>
      <c r="G12" s="4">
        <f>SUM(G5:G11)</f>
        <v>555</v>
      </c>
    </row>
  </sheetData>
  <pageMargins left="0.7" right="0.7" top="0.78740157499999996" bottom="0.78740157499999996" header="0.3" footer="0.3"/>
  <ignoredErrors>
    <ignoredError sqref="G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1B1F5-9C5A-401A-8FA9-6540D5A425B4}">
  <dimension ref="B2:G8"/>
  <sheetViews>
    <sheetView showGridLines="0" zoomScale="140" zoomScaleNormal="140" workbookViewId="0">
      <selection activeCell="G9" sqref="G9"/>
    </sheetView>
  </sheetViews>
  <sheetFormatPr baseColWidth="10" defaultColWidth="11.44140625" defaultRowHeight="14.4" x14ac:dyDescent="0.3"/>
  <cols>
    <col min="2" max="2" width="20.6640625" customWidth="1"/>
    <col min="3" max="3" width="24.109375" customWidth="1"/>
    <col min="5" max="5" width="9.44140625" customWidth="1"/>
    <col min="6" max="6" width="14.5546875" customWidth="1"/>
  </cols>
  <sheetData>
    <row r="2" spans="2:7" ht="25.8" x14ac:dyDescent="0.5">
      <c r="B2" s="2" t="s">
        <v>127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x14ac:dyDescent="0.3">
      <c r="B5" s="5" t="s">
        <v>128</v>
      </c>
      <c r="C5" s="6" t="s">
        <v>129</v>
      </c>
      <c r="D5" s="6">
        <f>4*10</f>
        <v>40</v>
      </c>
      <c r="E5" s="6"/>
      <c r="F5" s="6"/>
      <c r="G5" s="6">
        <f>D5</f>
        <v>40</v>
      </c>
    </row>
    <row r="6" spans="2:7" x14ac:dyDescent="0.3">
      <c r="B6" s="9" t="s">
        <v>130</v>
      </c>
      <c r="C6" s="8" t="s">
        <v>131</v>
      </c>
      <c r="D6" s="8">
        <f>3*10</f>
        <v>30</v>
      </c>
      <c r="E6" s="8"/>
      <c r="F6" s="8"/>
      <c r="G6" s="8">
        <f>D6</f>
        <v>30</v>
      </c>
    </row>
    <row r="7" spans="2:7" x14ac:dyDescent="0.3">
      <c r="B7" s="5" t="s">
        <v>132</v>
      </c>
      <c r="C7" s="6" t="s">
        <v>133</v>
      </c>
      <c r="D7" s="6">
        <v>60</v>
      </c>
      <c r="E7" s="6"/>
      <c r="F7" s="6"/>
      <c r="G7" s="6">
        <f>D7</f>
        <v>60</v>
      </c>
    </row>
    <row r="8" spans="2:7" x14ac:dyDescent="0.3">
      <c r="B8" s="1" t="s">
        <v>31</v>
      </c>
      <c r="C8" s="3"/>
      <c r="D8" s="3"/>
      <c r="E8" s="3"/>
      <c r="F8" s="3"/>
      <c r="G8" s="4">
        <f>SUM(G5:G7)</f>
        <v>130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A8E0D-7086-487D-B56E-EE214DA36B70}">
  <dimension ref="B2:G6"/>
  <sheetViews>
    <sheetView showGridLines="0" zoomScale="140" zoomScaleNormal="140" workbookViewId="0">
      <selection activeCell="C14" sqref="C14"/>
    </sheetView>
  </sheetViews>
  <sheetFormatPr baseColWidth="10" defaultColWidth="11.44140625" defaultRowHeight="14.4" x14ac:dyDescent="0.3"/>
  <cols>
    <col min="2" max="2" width="31.33203125" customWidth="1"/>
    <col min="3" max="3" width="21.109375" customWidth="1"/>
    <col min="5" max="5" width="8.33203125" customWidth="1"/>
    <col min="6" max="6" width="15" customWidth="1"/>
  </cols>
  <sheetData>
    <row r="2" spans="2:7" ht="25.8" x14ac:dyDescent="0.5">
      <c r="B2" s="2" t="s">
        <v>134</v>
      </c>
      <c r="C2" s="3"/>
      <c r="D2" s="3"/>
      <c r="E2" s="3"/>
      <c r="F2" s="3"/>
      <c r="G2" s="3"/>
    </row>
    <row r="3" spans="2:7" x14ac:dyDescent="0.3">
      <c r="C3" s="3"/>
      <c r="D3" s="3"/>
      <c r="E3" s="3"/>
      <c r="F3" s="3"/>
      <c r="G3" s="3"/>
    </row>
    <row r="4" spans="2:7" x14ac:dyDescent="0.3">
      <c r="B4" s="1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2:7" x14ac:dyDescent="0.3">
      <c r="B5" s="5" t="s">
        <v>75</v>
      </c>
      <c r="C5" s="6" t="s">
        <v>135</v>
      </c>
      <c r="D5" s="6">
        <v>100</v>
      </c>
      <c r="E5" s="6"/>
      <c r="F5" s="6"/>
      <c r="G5" s="6">
        <v>100</v>
      </c>
    </row>
    <row r="6" spans="2:7" x14ac:dyDescent="0.3">
      <c r="B6" s="1" t="s">
        <v>31</v>
      </c>
      <c r="C6" s="3"/>
      <c r="D6" s="3"/>
      <c r="E6" s="3"/>
      <c r="F6" s="3"/>
      <c r="G6" s="4">
        <f>SUM(G5:G5)</f>
        <v>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29</vt:i4>
      </vt:variant>
    </vt:vector>
  </HeadingPairs>
  <TitlesOfParts>
    <vt:vector size="29" baseType="lpstr">
      <vt:lpstr>EB</vt:lpstr>
      <vt:lpstr>AB</vt:lpstr>
      <vt:lpstr>SB</vt:lpstr>
      <vt:lpstr>Art</vt:lpstr>
      <vt:lpstr>Bell</vt:lpstr>
      <vt:lpstr>Book</vt:lpstr>
      <vt:lpstr>Charity</vt:lpstr>
      <vt:lpstr>Chess</vt:lpstr>
      <vt:lpstr>Dance</vt:lpstr>
      <vt:lpstr>D&amp;I</vt:lpstr>
      <vt:lpstr>Exco</vt:lpstr>
      <vt:lpstr>Film</vt:lpstr>
      <vt:lpstr>Graduation</vt:lpstr>
      <vt:lpstr>Hypatia</vt:lpstr>
      <vt:lpstr>IRDC</vt:lpstr>
      <vt:lpstr>LatAm</vt:lpstr>
      <vt:lpstr>Le Roc</vt:lpstr>
      <vt:lpstr>Music</vt:lpstr>
      <vt:lpstr>Party</vt:lpstr>
      <vt:lpstr>PINE</vt:lpstr>
      <vt:lpstr>Poetry</vt:lpstr>
      <vt:lpstr>Rhetorica</vt:lpstr>
      <vt:lpstr>SoFuS</vt:lpstr>
      <vt:lpstr>Spiritual E.</vt:lpstr>
      <vt:lpstr>Sports</vt:lpstr>
      <vt:lpstr>STEM</vt:lpstr>
      <vt:lpstr>Theatre</vt:lpstr>
      <vt:lpstr>UCSRN</vt:lpstr>
      <vt:lpstr>Yoga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 Gockel</dc:creator>
  <cp:keywords/>
  <dc:description/>
  <cp:lastModifiedBy>Jola Gockel</cp:lastModifiedBy>
  <cp:revision/>
  <dcterms:created xsi:type="dcterms:W3CDTF">2023-02-09T17:32:52Z</dcterms:created>
  <dcterms:modified xsi:type="dcterms:W3CDTF">2023-02-18T10:52:31Z</dcterms:modified>
  <cp:category/>
  <cp:contentStatus/>
</cp:coreProperties>
</file>